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BOBISTAV\BOBISTAV 2024\(1) CENOVÉ NABÍDKY\DIVIZE 1\24118 Břidličná\Rozpočty\"/>
    </mc:Choice>
  </mc:AlternateContent>
  <xr:revisionPtr revIDLastSave="0" documentId="13_ncr:1_{923CE335-F2E3-411C-B162-9D8AC0FAE1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K20240310 - Oprava střech..." sheetId="2" r:id="rId2"/>
  </sheets>
  <definedNames>
    <definedName name="_xlnm._FilterDatabase" localSheetId="1" hidden="1">'K20240310 - Oprava střech...'!$C$122:$K$186</definedName>
    <definedName name="_xlnm.Print_Titles" localSheetId="1">'K20240310 - Oprava střech...'!$122:$122</definedName>
    <definedName name="_xlnm.Print_Titles" localSheetId="0">'Rekapitulace stavby'!$92:$92</definedName>
    <definedName name="_xlnm.Print_Area" localSheetId="1">'K20240310 - Oprava střech...'!$C$4:$J$76,'K20240310 - Oprava střech...'!$C$82:$J$106,'K20240310 - Oprava střech...'!$C$112:$J$186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86" i="2"/>
  <c r="BH186" i="2"/>
  <c r="BG186" i="2"/>
  <c r="BF186" i="2"/>
  <c r="T186" i="2"/>
  <c r="T185" i="2"/>
  <c r="R186" i="2"/>
  <c r="R185" i="2" s="1"/>
  <c r="P186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T138" i="2" s="1"/>
  <c r="R139" i="2"/>
  <c r="R138" i="2"/>
  <c r="P139" i="2"/>
  <c r="P138" i="2" s="1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0" i="2"/>
  <c r="J89" i="2"/>
  <c r="F89" i="2"/>
  <c r="F87" i="2"/>
  <c r="E85" i="2"/>
  <c r="J16" i="2"/>
  <c r="E16" i="2"/>
  <c r="F90" i="2" s="1"/>
  <c r="J15" i="2"/>
  <c r="J10" i="2"/>
  <c r="J117" i="2" s="1"/>
  <c r="L90" i="1"/>
  <c r="AM90" i="1"/>
  <c r="AM89" i="1"/>
  <c r="L89" i="1"/>
  <c r="AM87" i="1"/>
  <c r="L87" i="1"/>
  <c r="L85" i="1"/>
  <c r="L84" i="1"/>
  <c r="J147" i="2"/>
  <c r="BK130" i="2"/>
  <c r="BK160" i="2"/>
  <c r="BK176" i="2"/>
  <c r="J172" i="2"/>
  <c r="J169" i="2"/>
  <c r="BK139" i="2"/>
  <c r="BK134" i="2"/>
  <c r="BK128" i="2"/>
  <c r="BK161" i="2"/>
  <c r="J175" i="2"/>
  <c r="BK173" i="2"/>
  <c r="BK183" i="2"/>
  <c r="J156" i="2"/>
  <c r="J153" i="2"/>
  <c r="J150" i="2"/>
  <c r="BK146" i="2"/>
  <c r="J143" i="2"/>
  <c r="BK142" i="2"/>
  <c r="BK135" i="2"/>
  <c r="BK127" i="2"/>
  <c r="BK182" i="2"/>
  <c r="J162" i="2"/>
  <c r="J160" i="2"/>
  <c r="BK158" i="2"/>
  <c r="BK174" i="2"/>
  <c r="J171" i="2"/>
  <c r="J167" i="2"/>
  <c r="J135" i="2"/>
  <c r="J130" i="2"/>
  <c r="J180" i="2"/>
  <c r="J176" i="2"/>
  <c r="BK171" i="2"/>
  <c r="BK165" i="2"/>
  <c r="BK179" i="2"/>
  <c r="BK155" i="2"/>
  <c r="BK147" i="2"/>
  <c r="J137" i="2"/>
  <c r="J136" i="2"/>
  <c r="BK126" i="2"/>
  <c r="J166" i="2"/>
  <c r="J163" i="2"/>
  <c r="BK159" i="2"/>
  <c r="BK168" i="2"/>
  <c r="BK181" i="2"/>
  <c r="J183" i="2"/>
  <c r="BK150" i="2"/>
  <c r="J182" i="2"/>
  <c r="J159" i="2"/>
  <c r="J142" i="2"/>
  <c r="J127" i="2"/>
  <c r="BK169" i="2"/>
  <c r="BK153" i="2"/>
  <c r="BK144" i="2"/>
  <c r="J161" i="2"/>
  <c r="BK178" i="2"/>
  <c r="BK136" i="2"/>
  <c r="J186" i="2"/>
  <c r="J170" i="2"/>
  <c r="BK157" i="2"/>
  <c r="BK151" i="2"/>
  <c r="J145" i="2"/>
  <c r="J157" i="2"/>
  <c r="BK137" i="2"/>
  <c r="BK186" i="2"/>
  <c r="BK167" i="2"/>
  <c r="BK152" i="2"/>
  <c r="BK131" i="2"/>
  <c r="BK163" i="2"/>
  <c r="BK175" i="2"/>
  <c r="J131" i="2"/>
  <c r="BK184" i="2"/>
  <c r="AS94" i="1"/>
  <c r="J152" i="2"/>
  <c r="J132" i="2"/>
  <c r="BK162" i="2"/>
  <c r="BK170" i="2"/>
  <c r="J174" i="2"/>
  <c r="BK180" i="2"/>
  <c r="J149" i="2"/>
  <c r="J173" i="2"/>
  <c r="J126" i="2"/>
  <c r="J168" i="2"/>
  <c r="J155" i="2"/>
  <c r="BK149" i="2"/>
  <c r="J134" i="2"/>
  <c r="J164" i="2"/>
  <c r="BK132" i="2"/>
  <c r="J181" i="2"/>
  <c r="J178" i="2"/>
  <c r="BK172" i="2"/>
  <c r="BK164" i="2"/>
  <c r="BK156" i="2"/>
  <c r="J151" i="2"/>
  <c r="BK145" i="2"/>
  <c r="J144" i="2"/>
  <c r="BK143" i="2"/>
  <c r="J139" i="2"/>
  <c r="J128" i="2"/>
  <c r="J179" i="2"/>
  <c r="J184" i="2"/>
  <c r="BK166" i="2"/>
  <c r="J146" i="2"/>
  <c r="J165" i="2"/>
  <c r="J158" i="2"/>
  <c r="F34" i="2" l="1"/>
  <c r="BC95" i="1" s="1"/>
  <c r="BC94" i="1" s="1"/>
  <c r="W32" i="1" s="1"/>
  <c r="J32" i="2"/>
  <c r="AW95" i="1" s="1"/>
  <c r="F35" i="2"/>
  <c r="BD95" i="1" s="1"/>
  <c r="BD94" i="1" s="1"/>
  <c r="W33" i="1" s="1"/>
  <c r="F33" i="2"/>
  <c r="BB95" i="1" s="1"/>
  <c r="BB94" i="1" s="1"/>
  <c r="W31" i="1" s="1"/>
  <c r="F32" i="2"/>
  <c r="BA95" i="1" s="1"/>
  <c r="BA94" i="1" s="1"/>
  <c r="W30" i="1" s="1"/>
  <c r="BK129" i="2"/>
  <c r="J129" i="2" s="1"/>
  <c r="J97" i="2" s="1"/>
  <c r="BK141" i="2"/>
  <c r="P129" i="2"/>
  <c r="R129" i="2"/>
  <c r="T154" i="2"/>
  <c r="R154" i="2"/>
  <c r="R125" i="2"/>
  <c r="R124" i="2"/>
  <c r="BK177" i="2"/>
  <c r="J177" i="2" s="1"/>
  <c r="J104" i="2" s="1"/>
  <c r="P154" i="2"/>
  <c r="BK154" i="2"/>
  <c r="J154" i="2" s="1"/>
  <c r="J103" i="2" s="1"/>
  <c r="P125" i="2"/>
  <c r="P124" i="2" s="1"/>
  <c r="BK133" i="2"/>
  <c r="J133" i="2" s="1"/>
  <c r="J98" i="2" s="1"/>
  <c r="T133" i="2"/>
  <c r="T141" i="2"/>
  <c r="T148" i="2"/>
  <c r="P177" i="2"/>
  <c r="T125" i="2"/>
  <c r="P133" i="2"/>
  <c r="R141" i="2"/>
  <c r="P148" i="2"/>
  <c r="T177" i="2"/>
  <c r="BK125" i="2"/>
  <c r="J125" i="2" s="1"/>
  <c r="J96" i="2" s="1"/>
  <c r="T129" i="2"/>
  <c r="R133" i="2"/>
  <c r="P141" i="2"/>
  <c r="P140" i="2" s="1"/>
  <c r="BK148" i="2"/>
  <c r="J148" i="2" s="1"/>
  <c r="J102" i="2" s="1"/>
  <c r="R148" i="2"/>
  <c r="R177" i="2"/>
  <c r="BK185" i="2"/>
  <c r="J185" i="2" s="1"/>
  <c r="J105" i="2" s="1"/>
  <c r="BK138" i="2"/>
  <c r="J138" i="2" s="1"/>
  <c r="J99" i="2" s="1"/>
  <c r="BE157" i="2"/>
  <c r="BE158" i="2"/>
  <c r="BE162" i="2"/>
  <c r="J87" i="2"/>
  <c r="F120" i="2"/>
  <c r="BE126" i="2"/>
  <c r="BE132" i="2"/>
  <c r="BE134" i="2"/>
  <c r="BE137" i="2"/>
  <c r="BE142" i="2"/>
  <c r="BE143" i="2"/>
  <c r="BE144" i="2"/>
  <c r="BE145" i="2"/>
  <c r="BE146" i="2"/>
  <c r="BE147" i="2"/>
  <c r="BE149" i="2"/>
  <c r="BE150" i="2"/>
  <c r="BE151" i="2"/>
  <c r="BE152" i="2"/>
  <c r="BE153" i="2"/>
  <c r="BE155" i="2"/>
  <c r="BE156" i="2"/>
  <c r="BE179" i="2"/>
  <c r="BE180" i="2"/>
  <c r="BE183" i="2"/>
  <c r="BE163" i="2"/>
  <c r="BE164" i="2"/>
  <c r="BE165" i="2"/>
  <c r="BE168" i="2"/>
  <c r="BE169" i="2"/>
  <c r="BE170" i="2"/>
  <c r="BE171" i="2"/>
  <c r="BE172" i="2"/>
  <c r="BE176" i="2"/>
  <c r="BE184" i="2"/>
  <c r="BE182" i="2"/>
  <c r="BE181" i="2"/>
  <c r="BE127" i="2"/>
  <c r="BE128" i="2"/>
  <c r="BE130" i="2"/>
  <c r="BE131" i="2"/>
  <c r="BE135" i="2"/>
  <c r="BE136" i="2"/>
  <c r="BE139" i="2"/>
  <c r="BE166" i="2"/>
  <c r="BE167" i="2"/>
  <c r="BE173" i="2"/>
  <c r="BE174" i="2"/>
  <c r="BE175" i="2"/>
  <c r="BE178" i="2"/>
  <c r="BE159" i="2"/>
  <c r="BE160" i="2"/>
  <c r="BE161" i="2"/>
  <c r="BE186" i="2"/>
  <c r="R140" i="2" l="1"/>
  <c r="T140" i="2"/>
  <c r="T124" i="2"/>
  <c r="T123" i="2"/>
  <c r="R123" i="2"/>
  <c r="P123" i="2"/>
  <c r="AU95" i="1"/>
  <c r="AU94" i="1" s="1"/>
  <c r="BK140" i="2"/>
  <c r="J140" i="2" s="1"/>
  <c r="J100" i="2" s="1"/>
  <c r="J141" i="2"/>
  <c r="J101" i="2" s="1"/>
  <c r="BK124" i="2"/>
  <c r="AX94" i="1"/>
  <c r="AY94" i="1"/>
  <c r="J31" i="2"/>
  <c r="AV95" i="1" s="1"/>
  <c r="AT95" i="1" s="1"/>
  <c r="AW94" i="1"/>
  <c r="AK30" i="1" s="1"/>
  <c r="F31" i="2"/>
  <c r="AZ95" i="1" s="1"/>
  <c r="AZ94" i="1" s="1"/>
  <c r="AV94" i="1" s="1"/>
  <c r="AK29" i="1" s="1"/>
  <c r="BK123" i="2" l="1"/>
  <c r="J123" i="2" s="1"/>
  <c r="J28" i="2" s="1"/>
  <c r="AG95" i="1" s="1"/>
  <c r="AG94" i="1" s="1"/>
  <c r="AK26" i="1" s="1"/>
  <c r="AK35" i="1" s="1"/>
  <c r="J124" i="2"/>
  <c r="J95" i="2" s="1"/>
  <c r="AT94" i="1"/>
  <c r="W29" i="1"/>
  <c r="AN95" i="1" l="1"/>
  <c r="J37" i="2"/>
  <c r="J94" i="2"/>
  <c r="AN94" i="1"/>
</calcChain>
</file>

<file path=xl/sharedStrings.xml><?xml version="1.0" encoding="utf-8"?>
<sst xmlns="http://schemas.openxmlformats.org/spreadsheetml/2006/main" count="1057" uniqueCount="349">
  <si>
    <t>Export Komplet</t>
  </si>
  <si>
    <t/>
  </si>
  <si>
    <t>2.0</t>
  </si>
  <si>
    <t>ZAMOK</t>
  </si>
  <si>
    <t>False</t>
  </si>
  <si>
    <t>{53b0b043-831f-4627-9bbb-486e87b46b7b}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</si>
  <si>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</si>
  <si>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</si>
  <si>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</si>
  <si>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</si>
  <si>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</si>
  <si>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</si>
  <si>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</si>
  <si>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</si>
  <si>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K20240310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</si>
  <si>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</si>
  <si>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</si>
  <si>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budovy základní umělecké školy v Břidličné</t>
  </si>
  <si>
    <t>KSO:</t>
  </si>
  <si>
    <t>CC-CZ:</t>
  </si>
  <si>
    <t>Místo:</t>
  </si>
  <si>
    <t>Břidličná</t>
  </si>
  <si>
    <t>Datum:</t>
  </si>
  <si>
    <t>Zadavatel:</t>
  </si>
  <si>
    <t>IČ:</t>
  </si>
  <si>
    <t>Město Břidličná</t>
  </si>
  <si>
    <t>DIČ:</t>
  </si>
  <si>
    <t>Uchazeč:</t>
  </si>
  <si>
    <t>Projektant:</t>
  </si>
  <si>
    <t>Ing. Karel Kovář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</si>
  <si>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</si>
  <si>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</si>
  <si>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</si>
  <si>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</si>
  <si>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</si>
  <si>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</si>
  <si>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</si>
  <si>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</si>
  <si>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</si>
  <si>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</si>
  <si>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</si>
  <si>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</si>
  <si>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</si>
  <si>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</si>
  <si>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</si>
  <si>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</si>
  <si>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</si>
  <si>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</si>
  <si>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</si>
  <si>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</si>
  <si>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</si>
  <si>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</si>
  <si>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</si>
  <si>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</si>
  <si>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</si>
  <si>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</si>
  <si>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</si>
  <si>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</si>
  <si>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</si>
  <si>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</si>
  <si>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</si>
  <si>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</si>
  <si>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</si>
  <si>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</si>
  <si>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</si>
  <si>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</si>
  <si>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</si>
  <si>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</si>
  <si>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</si>
  <si>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</si>
  <si>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</si>
  <si>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</si>
  <si>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</si>
  <si>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</si>
  <si>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</si>
  <si>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</si>
  <si>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</si>
  <si>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</si>
  <si>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</si>
  <si>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</si>
  <si>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</si>
  <si>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</si>
  <si>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</si>
  <si>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</si>
  <si>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</si>
  <si>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</si>
  <si>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</si>
  <si>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</si>
  <si>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01 VN - Vedlejší náklady</t>
  </si>
  <si>
    <t xml:space="preserve">    02 ON - Ostatní náklady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</si>
  <si>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</si>
  <si>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</si>
  <si>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</si>
  <si>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</si>
  <si>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</si>
  <si>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</si>
  <si>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</si>
  <si>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</si>
  <si>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</si>
  <si>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</si>
  <si>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</si>
  <si>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</si>
  <si>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</si>
  <si>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</si>
  <si>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</si>
  <si>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</si>
  <si>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</si>
  <si>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</si>
  <si>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</si>
  <si>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</si>
  <si>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</si>
  <si>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</si>
  <si>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</si>
  <si>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</si>
  <si>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01 VN</t>
  </si>
  <si>
    <t>Vedlejší náklady</t>
  </si>
  <si>
    <t>K</t>
  </si>
  <si>
    <t>VN 0001</t>
  </si>
  <si>
    <t>Provozní vlivy</t>
  </si>
  <si>
    <t>soub</t>
  </si>
  <si>
    <t>4</t>
  </si>
  <si>
    <t>-648596352</t>
  </si>
  <si>
    <t>VN 0002</t>
  </si>
  <si>
    <t>Zařízení staveniště</t>
  </si>
  <si>
    <t>1093023888</t>
  </si>
  <si>
    <t>3</t>
  </si>
  <si>
    <t>VN 0003</t>
  </si>
  <si>
    <t>Koordinační činnost</t>
  </si>
  <si>
    <t>1498681388</t>
  </si>
  <si>
    <t>02 ON</t>
  </si>
  <si>
    <t>Ostatní náklady</t>
  </si>
  <si>
    <t>ON 0004</t>
  </si>
  <si>
    <t>Územní vlivy</t>
  </si>
  <si>
    <t>2093346559</t>
  </si>
  <si>
    <t>5</t>
  </si>
  <si>
    <t>ON 0005</t>
  </si>
  <si>
    <t>Dokumentace skutečného provedení</t>
  </si>
  <si>
    <t>1312867447</t>
  </si>
  <si>
    <t>6</t>
  </si>
  <si>
    <t>ON 0006</t>
  </si>
  <si>
    <t>Pojištění dodavatele a pojištění díla</t>
  </si>
  <si>
    <t>1731434662</t>
  </si>
  <si>
    <t>997</t>
  </si>
  <si>
    <t>Přesun sutě</t>
  </si>
  <si>
    <t>7</t>
  </si>
  <si>
    <t>997013114</t>
  </si>
  <si>
    <t>Vnitrostaveništní doprava suti a vybouraných hmot vodorovně do 50 m svisle s použitím mechanizace pro budovy a haly výšky přes 12 do 15 m</t>
  </si>
  <si>
    <t>t</t>
  </si>
  <si>
    <t>-2118507796</t>
  </si>
  <si>
    <t>8</t>
  </si>
  <si>
    <t>997013501</t>
  </si>
  <si>
    <t>Odvoz suti a vybouraných hmot na skládku nebo meziskládku se složením, na vzdálenost do 1 km</t>
  </si>
  <si>
    <t>-1054466371</t>
  </si>
  <si>
    <t>9</t>
  </si>
  <si>
    <t>997013509</t>
  </si>
  <si>
    <t>Odvoz suti a vybouraných hmot na skládku nebo meziskládku se složením, na vzdálenost Příplatek k ceně za každý další i započatý 1 km přes 1 km</t>
  </si>
  <si>
    <t>1451533269</t>
  </si>
  <si>
    <t>10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</si>
  <si>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</si>
  <si>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</si>
  <si>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-1541418261</t>
  </si>
  <si>
    <t>998</t>
  </si>
  <si>
    <t>Přesun hmot</t>
  </si>
  <si>
    <t>11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</si>
  <si>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</si>
  <si>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</si>
  <si>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1381570023</t>
  </si>
  <si>
    <t>PSV</t>
  </si>
  <si>
    <t>Práce a dodávky PSV</t>
  </si>
  <si>
    <t>741</t>
  </si>
  <si>
    <t>Elektroinstalace - silnoproud</t>
  </si>
  <si>
    <t>741420001</t>
  </si>
  <si>
    <t>Montáž hromosvodného vedení svodových drátů nebo lan s podpěrami, Ø do 10 mm</t>
  </si>
  <si>
    <t>m</t>
  </si>
  <si>
    <t>16</t>
  </si>
  <si>
    <t>917655849</t>
  </si>
  <si>
    <t>13</t>
  </si>
  <si>
    <t>M</t>
  </si>
  <si>
    <t>35441072</t>
  </si>
  <si>
    <t>drát D 8mm FeZn pro hromosvod</t>
  </si>
  <si>
    <t>kg</t>
  </si>
  <si>
    <t>32</t>
  </si>
  <si>
    <t>-1632171460</t>
  </si>
  <si>
    <t>14</t>
  </si>
  <si>
    <t>741420022</t>
  </si>
  <si>
    <t>Montáž hromosvodného vedení svorek se 3 a více šrouby</t>
  </si>
  <si>
    <t>kus</t>
  </si>
  <si>
    <t>-1631199341</t>
  </si>
  <si>
    <t>15</t>
  </si>
  <si>
    <t>35441860</t>
  </si>
  <si>
    <t>svorka FeZn k jímací tyči - 4 šrouby</t>
  </si>
  <si>
    <t>-886292207</t>
  </si>
  <si>
    <t>741810001</t>
  </si>
  <si>
    <t>Zkoušky a prohlídky elektrických rozvodů a zařízení celková prohlídka a vyhotovení revizní zprávy pro objem montážních prací do 100 tis. Kč</t>
  </si>
  <si>
    <t>-855121184</t>
  </si>
  <si>
    <t>17</t>
  </si>
  <si>
    <t>998741103</t>
  </si>
  <si>
    <t>Přesun hmot pro silnoproud stanovený z hmotnosti přesunovaného materiálu vodorovná dopravní vzdálenost do 50 m v objektech výšky přes 12 do 24 m</t>
  </si>
  <si>
    <t>-1098502256</t>
  </si>
  <si>
    <t>762</t>
  </si>
  <si>
    <t>Konstrukce tesařské</t>
  </si>
  <si>
    <t>18</t>
  </si>
  <si>
    <t>762331921</t>
  </si>
  <si>
    <t>Vyřezání části střešní vazby vázané konstrukce krovů průřezové plochy řeziva přes 120 do 224 cm2, délky vyřezané části krovového prvku do 3 m</t>
  </si>
  <si>
    <t>-183438649</t>
  </si>
  <si>
    <t>19</t>
  </si>
  <si>
    <t>762332922</t>
  </si>
  <si>
    <t>Doplnění střešní vazby řezivem (materiál v ceně) průřezové plochy přes 120 do 224 cm2</t>
  </si>
  <si>
    <t>-1648609672</t>
  </si>
  <si>
    <t>20</t>
  </si>
  <si>
    <t>762341932</t>
  </si>
  <si>
    <t>Vyřezání otvorů v bednění střech bez rozebrání krytiny z prken tl. do 32 mm, otvoru plochy jednotlivě přes 1 do 4 m2</t>
  </si>
  <si>
    <t>-483256966</t>
  </si>
  <si>
    <t>762343912</t>
  </si>
  <si>
    <t>Zabednění otvorů ve střeše prkny (materiál v ceně) tl. do 32 mm, otvoru plochy jednotlivě přes 1 do 4 m2</t>
  </si>
  <si>
    <t>m2</t>
  </si>
  <si>
    <t>1158279891</t>
  </si>
  <si>
    <t>22</t>
  </si>
  <si>
    <t>998762103</t>
  </si>
  <si>
    <t>Přesun hmot pro konstrukce tesařské stanovený z hmotnosti přesunovaného materiálu vodorovná dopravní vzdálenost do 50 m v objektech výšky přes 12 do 24 m</t>
  </si>
  <si>
    <t>1507579330</t>
  </si>
  <si>
    <t>764</t>
  </si>
  <si>
    <t>Konstrukce klempířské</t>
  </si>
  <si>
    <t>23</t>
  </si>
  <si>
    <t>764001831</t>
  </si>
  <si>
    <t>Demontáž klempířských konstrukcí krytiny z taškových tabulí do suti</t>
  </si>
  <si>
    <t>-439684923</t>
  </si>
  <si>
    <t>24</t>
  </si>
  <si>
    <t>764001851</t>
  </si>
  <si>
    <t>Demontáž klempířských konstrukcí oplechování hřebene s větrací mřížkou nebo podkladním plechem do suti</t>
  </si>
  <si>
    <t>1074347935</t>
  </si>
  <si>
    <t>25</t>
  </si>
  <si>
    <t>764001871</t>
  </si>
  <si>
    <t>Demontáž klempířských konstrukcí oplechování nároží s větrací mřížkou nebo podkladním plechem do suti</t>
  </si>
  <si>
    <t>-1730039019</t>
  </si>
  <si>
    <t>26</t>
  </si>
  <si>
    <t>764001891</t>
  </si>
  <si>
    <t>Demontáž klempířských konstrukcí oplechování úžlabí do suti</t>
  </si>
  <si>
    <t>1513927082</t>
  </si>
  <si>
    <t>27</t>
  </si>
  <si>
    <t>764001911</t>
  </si>
  <si>
    <t>Napojení na stávající klempířské konstrukce délky spoje přes 0,5 m</t>
  </si>
  <si>
    <t>2098487041</t>
  </si>
  <si>
    <t>28</t>
  </si>
  <si>
    <t>764002801</t>
  </si>
  <si>
    <t>Demontáž klempířských konstrukcí závětrné lišty do suti</t>
  </si>
  <si>
    <t>714954529</t>
  </si>
  <si>
    <t>29</t>
  </si>
  <si>
    <t>764002812</t>
  </si>
  <si>
    <t>Demontáž klempířských konstrukcí okapového plechu do suti, v krytině skládané</t>
  </si>
  <si>
    <t>1673922630</t>
  </si>
  <si>
    <t>30</t>
  </si>
  <si>
    <t>764002821</t>
  </si>
  <si>
    <t>Demontáž klempířských konstrukcí střešního výlezu do suti</t>
  </si>
  <si>
    <t>-1445784161</t>
  </si>
  <si>
    <t>31</t>
  </si>
  <si>
    <t>764002833</t>
  </si>
  <si>
    <t>Demontáž klempířských konstrukcí sněhového zachytávače průběžného k dalšímu použití</t>
  </si>
  <si>
    <t>550425211</t>
  </si>
  <si>
    <t>764002881</t>
  </si>
  <si>
    <t>Demontáž klempířských konstrukcí lemování střešních prostupů do suti</t>
  </si>
  <si>
    <t>-859634750</t>
  </si>
  <si>
    <t>33</t>
  </si>
  <si>
    <t>764003801</t>
  </si>
  <si>
    <t>Demontáž klempířských konstrukcí lemování trub, konzol, držáků, ventilačních nástavců a ostatních kusových prvků do suti</t>
  </si>
  <si>
    <t>124462910</t>
  </si>
  <si>
    <t>34</t>
  </si>
  <si>
    <t>764211635</t>
  </si>
  <si>
    <t>Oplechování střešních prvků z pozinkovaného plechu s povrchovou úpravou hřebene nevětraného s použitím hřebenového plechu rš 400 mm</t>
  </si>
  <si>
    <t>461788915</t>
  </si>
  <si>
    <t>35</t>
  </si>
  <si>
    <t>764211675</t>
  </si>
  <si>
    <t>Oplechování střešních prvků z pozinkovaného plechu s povrchovou úpravou nároží nevětraného s použitím nárožního plechu rš 400 mm</t>
  </si>
  <si>
    <t>697122945</t>
  </si>
  <si>
    <t>36</t>
  </si>
  <si>
    <t>764212606</t>
  </si>
  <si>
    <t>Oplechování střešních prvků z pozinkovaného plechu s povrchovou úpravou úžlabí rš 500 mm</t>
  </si>
  <si>
    <t>-1453552658</t>
  </si>
  <si>
    <t>37</t>
  </si>
  <si>
    <t>764212633</t>
  </si>
  <si>
    <t>Oplechování střešních prvků z pozinkovaného plechu s povrchovou úpravou štítu závětrnou lištou rš 250 mm</t>
  </si>
  <si>
    <t>1122795196</t>
  </si>
  <si>
    <t>38</t>
  </si>
  <si>
    <t>764212663</t>
  </si>
  <si>
    <t>Oplechování střešních prvků z pozinkovaného plechu s povrchovou úpravou okapu střechy rovné okapovým plechem rš 250 mm</t>
  </si>
  <si>
    <t>1404488910</t>
  </si>
  <si>
    <t>39</t>
  </si>
  <si>
    <t>764213652</t>
  </si>
  <si>
    <t>Oplechování střešních prvků z pozinkovaného plechu s povrchovou úpravou střešní výlez rozměru 600 x 600 mm, střechy s krytinou skládanou nebo plechovou</t>
  </si>
  <si>
    <t>-1556633965</t>
  </si>
  <si>
    <t>40</t>
  </si>
  <si>
    <t>764213657</t>
  </si>
  <si>
    <t>Oplechování střešních prvků z pozinkovaného plechu s povrchovou úpravou sněhový rozražeč</t>
  </si>
  <si>
    <t>-1578388015</t>
  </si>
  <si>
    <t>41</t>
  </si>
  <si>
    <t>764314612</t>
  </si>
  <si>
    <t>Lemování prostupů z pozinkovaného plechu s povrchovou úpravou bez lišty, střech s krytinou skládanou nebo z plechu</t>
  </si>
  <si>
    <t>1699297606</t>
  </si>
  <si>
    <t>42</t>
  </si>
  <si>
    <t>764315621</t>
  </si>
  <si>
    <t>Lemování trub, konzol, držáků a ostatních kusových prvků z pozinkovaného plechu s povrchovou úpravou střech s krytinou skládanou mimo prejzovou nebo z plechu, průměr do 75 mm</t>
  </si>
  <si>
    <t>332102242</t>
  </si>
  <si>
    <t>43</t>
  </si>
  <si>
    <t>764315623</t>
  </si>
  <si>
    <t>Lemování trub, konzol, držáků a ostatních kusových prvků z pozinkovaného plechu s povrchovou úpravou střech s krytinou skládanou mimo prejzovou nebo z plechu, průměr přes 100 do 150 mm</t>
  </si>
  <si>
    <t>2135546097</t>
  </si>
  <si>
    <t>44</t>
  </si>
  <si>
    <t>998764103</t>
  </si>
  <si>
    <t>Přesun hmot pro konstrukce klempířské stanovený z hmotnosti přesunovaného materiálu vodorovná dopravní vzdálenost do 50 m v objektech výšky přes 12 do 24 m</t>
  </si>
  <si>
    <t>221818694</t>
  </si>
  <si>
    <t>765</t>
  </si>
  <si>
    <t>Krytina skládaná</t>
  </si>
  <si>
    <t>45</t>
  </si>
  <si>
    <t>765131051</t>
  </si>
  <si>
    <t>Montáž vláknocementové krytiny skládané sklonu střechy do 30° jednoduché krytí ze šablon, počet desek do 10 ks/m2</t>
  </si>
  <si>
    <t>-1751579269</t>
  </si>
  <si>
    <t>46</t>
  </si>
  <si>
    <t>5628913NC1</t>
  </si>
  <si>
    <t>Vápenocementová střešní krytina hladká 400x400 mm modročerná</t>
  </si>
  <si>
    <t>2007778657</t>
  </si>
  <si>
    <t>47</t>
  </si>
  <si>
    <t>765131291</t>
  </si>
  <si>
    <t>Montáž vláknocementové krytiny skládané Příplatek k cenám za sklon přes 30° na bednění</t>
  </si>
  <si>
    <t>2049104549</t>
  </si>
  <si>
    <t>48</t>
  </si>
  <si>
    <t>765191013</t>
  </si>
  <si>
    <t>Montáž pojistné hydroizolační nebo parotěsné fólie kladené ve sklonu přes 20° volně na bednění nebo tepelnou izolaci</t>
  </si>
  <si>
    <t>82589453</t>
  </si>
  <si>
    <t>49</t>
  </si>
  <si>
    <t>28329324</t>
  </si>
  <si>
    <t>fólie kontaktní difuzně propustná pro doplňkovou hydroizolační vrstvu, třívrstvá 130-140g/m2</t>
  </si>
  <si>
    <t>395782926</t>
  </si>
  <si>
    <t>50</t>
  </si>
  <si>
    <t>765191911</t>
  </si>
  <si>
    <t>Demontáž pojistné hydroizolační fólie kladené ve sklonu přes 30°</t>
  </si>
  <si>
    <t>-1049905583</t>
  </si>
  <si>
    <t>51</t>
  </si>
  <si>
    <t>998765103</t>
  </si>
  <si>
    <t>Přesun hmot pro krytiny skládané stanovený z hmotnosti přesunovaného materiálu vodorovná dopravní vzdálenost do 50 m na objektech výšky přes 12 do 24 m</t>
  </si>
  <si>
    <t>-633479688</t>
  </si>
  <si>
    <t>783</t>
  </si>
  <si>
    <t>Dokončovací práce - nátěry</t>
  </si>
  <si>
    <t>52</t>
  </si>
  <si>
    <t>783213011</t>
  </si>
  <si>
    <t>Preventivní napouštěcí nátěr tesařských prvků proti dřevokazným houbám, hmyzu a plísním nezabudovaných do konstrukce jednonásobný syntetický</t>
  </si>
  <si>
    <t>-1174081632</t>
  </si>
  <si>
    <t>Benekov ESCO s.r.o.</t>
  </si>
  <si>
    <t>09173986</t>
  </si>
  <si>
    <t>CZ09173986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</si>
</sst>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2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left" vertical="center" wrapText="1"/>
    </xf>
    <xf numFmtId="0" fontId="30" fillId="0" borderId="22" xfId="0" applyFont="1" applyBorder="1" applyAlignment="1">
      <alignment horizontal="left" vertical="center" wrapText="1"/>
    </xf>
    <xf numFmtId="0" fontId="30" fillId="0" borderId="22" xfId="0" applyFont="1" applyBorder="1" applyAlignment="1">
      <alignment horizontal="center" vertical="center" wrapText="1"/>
    </xf>
    <xf numFmtId="167" fontId="30" fillId="0" borderId="22" xfId="0" applyNumberFormat="1" applyFont="1" applyBorder="1" applyAlignment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>
      <alignment vertical="center"/>
    </xf>
    <xf numFmtId="0" fontId="31" fillId="0" borderId="22" xfId="0" applyFont="1" applyBorder="1" applyAlignment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6" workbookViewId="0">
      <selection activeCell="AN17" sqref="AN1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1" t="s">
        <v>14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R5" s="16"/>
      <c r="BE5" s="158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3" t="s">
        <v>17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R6" s="16"/>
      <c r="BE6" s="159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9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154">
        <v>45483</v>
      </c>
      <c r="AR8" s="16"/>
      <c r="BE8" s="159"/>
      <c r="BS8" s="13" t="s">
        <v>6</v>
      </c>
    </row>
    <row r="9" spans="1:74" ht="14.45" customHeight="1">
      <c r="B9" s="16"/>
      <c r="AR9" s="16"/>
      <c r="BE9" s="159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59"/>
      <c r="BS10" s="13" t="s">
        <v>6</v>
      </c>
    </row>
    <row r="11" spans="1:74" ht="18.399999999999999" customHeight="1">
      <c r="B11" s="16"/>
      <c r="E11" s="21" t="s">
        <v>25</v>
      </c>
      <c r="AK11" s="23" t="s">
        <v>26</v>
      </c>
      <c r="AN11" s="21" t="s">
        <v>1</v>
      </c>
      <c r="AR11" s="16"/>
      <c r="BE11" s="159"/>
      <c r="BS11" s="13" t="s">
        <v>6</v>
      </c>
    </row>
    <row r="12" spans="1:74" ht="6.95" customHeight="1">
      <c r="B12" s="16"/>
      <c r="AR12" s="16"/>
      <c r="BE12" s="159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347</v>
      </c>
      <c r="AR13" s="16"/>
      <c r="BE13" s="159"/>
      <c r="BS13" s="13" t="s">
        <v>6</v>
      </c>
    </row>
    <row r="14" spans="1:74" ht="12.75">
      <c r="B14" s="16"/>
      <c r="E14" s="164" t="s">
        <v>346</v>
      </c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23" t="s">
        <v>26</v>
      </c>
      <c r="AN14" s="25" t="s">
        <v>348</v>
      </c>
      <c r="AR14" s="16"/>
      <c r="BE14" s="159"/>
      <c r="BS14" s="13" t="s">
        <v>6</v>
      </c>
    </row>
    <row r="15" spans="1:74" ht="6.95" customHeight="1">
      <c r="B15" s="16"/>
      <c r="AR15" s="16"/>
      <c r="BE15" s="159"/>
      <c r="BS15" s="13" t="s">
        <v>4</v>
      </c>
    </row>
    <row r="16" spans="1:74" ht="12" customHeight="1">
      <c r="B16" s="16"/>
      <c r="D16" s="23" t="s">
        <v>28</v>
      </c>
      <c r="AK16" s="23" t="s">
        <v>24</v>
      </c>
      <c r="AN16" s="21" t="s">
        <v>1</v>
      </c>
      <c r="AR16" s="16"/>
      <c r="BE16" s="159"/>
      <c r="BS16" s="13" t="s">
        <v>4</v>
      </c>
    </row>
    <row r="17" spans="2:71" ht="18.399999999999999" customHeight="1">
      <c r="B17" s="16"/>
      <c r="E17" s="21" t="s">
        <v>29</v>
      </c>
      <c r="AK17" s="23" t="s">
        <v>26</v>
      </c>
      <c r="AN17" s="21" t="s">
        <v>1</v>
      </c>
      <c r="AR17" s="16"/>
      <c r="BE17" s="159"/>
      <c r="BS17" s="13" t="s">
        <v>30</v>
      </c>
    </row>
    <row r="18" spans="2:71" ht="6.95" customHeight="1">
      <c r="B18" s="16"/>
      <c r="AR18" s="16"/>
      <c r="BE18" s="159"/>
      <c r="BS18" s="13" t="s">
        <v>6</v>
      </c>
    </row>
    <row r="19" spans="2:71" ht="12" customHeight="1">
      <c r="B19" s="16"/>
      <c r="D19" s="23" t="s">
        <v>31</v>
      </c>
      <c r="AK19" s="23" t="s">
        <v>24</v>
      </c>
      <c r="AN19" s="21" t="s">
        <v>1</v>
      </c>
      <c r="AR19" s="16"/>
      <c r="BE19" s="159"/>
      <c r="BS19" s="13" t="s">
        <v>6</v>
      </c>
    </row>
    <row r="20" spans="2:71" ht="18.399999999999999" customHeight="1">
      <c r="B20" s="16"/>
      <c r="E20" s="21" t="s">
        <v>29</v>
      </c>
      <c r="AK20" s="23" t="s">
        <v>26</v>
      </c>
      <c r="AN20" s="21" t="s">
        <v>1</v>
      </c>
      <c r="AR20" s="16"/>
      <c r="BE20" s="159"/>
      <c r="BS20" s="13" t="s">
        <v>4</v>
      </c>
    </row>
    <row r="21" spans="2:71" ht="6.95" customHeight="1">
      <c r="B21" s="16"/>
      <c r="AR21" s="16"/>
      <c r="BE21" s="159"/>
    </row>
    <row r="22" spans="2:71" ht="12" customHeight="1">
      <c r="B22" s="16"/>
      <c r="D22" s="23" t="s">
        <v>32</v>
      </c>
      <c r="AR22" s="16"/>
      <c r="BE22" s="159"/>
    </row>
    <row r="23" spans="2:71" ht="16.5" customHeight="1">
      <c r="B23" s="16"/>
      <c r="E23" s="166" t="s">
        <v>1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R23" s="16"/>
      <c r="BE23" s="159"/>
    </row>
    <row r="24" spans="2:71" ht="6.95" customHeight="1">
      <c r="B24" s="16"/>
      <c r="AR24" s="16"/>
      <c r="BE24" s="159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9"/>
    </row>
    <row r="26" spans="2:71" s="1" customFormat="1" ht="25.9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7">
        <f>ROUND(AG94,2)</f>
        <v>1419953.66</v>
      </c>
      <c r="AL26" s="168"/>
      <c r="AM26" s="168"/>
      <c r="AN26" s="168"/>
      <c r="AO26" s="168"/>
      <c r="AR26" s="28"/>
      <c r="BE26" s="159"/>
    </row>
    <row r="27" spans="2:71" s="1" customFormat="1" ht="6.95" customHeight="1">
      <c r="B27" s="28"/>
      <c r="AR27" s="28"/>
      <c r="BE27" s="159"/>
    </row>
    <row r="28" spans="2:71" s="1" customFormat="1" ht="12.75">
      <c r="B28" s="28"/>
      <c r="L28" s="169" t="s">
        <v>34</v>
      </c>
      <c r="M28" s="169"/>
      <c r="N28" s="169"/>
      <c r="O28" s="169"/>
      <c r="P28" s="169"/>
      <c r="W28" s="169" t="s">
        <v>35</v>
      </c>
      <c r="X28" s="169"/>
      <c r="Y28" s="169"/>
      <c r="Z28" s="169"/>
      <c r="AA28" s="169"/>
      <c r="AB28" s="169"/>
      <c r="AC28" s="169"/>
      <c r="AD28" s="169"/>
      <c r="AE28" s="169"/>
      <c r="AK28" s="169" t="s">
        <v>36</v>
      </c>
      <c r="AL28" s="169"/>
      <c r="AM28" s="169"/>
      <c r="AN28" s="169"/>
      <c r="AO28" s="169"/>
      <c r="AR28" s="28"/>
      <c r="BE28" s="159"/>
    </row>
    <row r="29" spans="2:71" s="2" customFormat="1" ht="14.45" customHeight="1">
      <c r="B29" s="32"/>
      <c r="D29" s="23" t="s">
        <v>37</v>
      </c>
      <c r="F29" s="23" t="s">
        <v>38</v>
      </c>
      <c r="L29" s="157">
        <v>0.21</v>
      </c>
      <c r="M29" s="156"/>
      <c r="N29" s="156"/>
      <c r="O29" s="156"/>
      <c r="P29" s="156"/>
      <c r="W29" s="155">
        <f>ROUND(AZ94, 2)</f>
        <v>1419953.66</v>
      </c>
      <c r="X29" s="156"/>
      <c r="Y29" s="156"/>
      <c r="Z29" s="156"/>
      <c r="AA29" s="156"/>
      <c r="AB29" s="156"/>
      <c r="AC29" s="156"/>
      <c r="AD29" s="156"/>
      <c r="AE29" s="156"/>
      <c r="AK29" s="155">
        <f>ROUND(AV94, 2)</f>
        <v>298190.27</v>
      </c>
      <c r="AL29" s="156"/>
      <c r="AM29" s="156"/>
      <c r="AN29" s="156"/>
      <c r="AO29" s="156"/>
      <c r="AR29" s="32"/>
      <c r="BE29" s="160"/>
    </row>
    <row r="30" spans="2:71" s="2" customFormat="1" ht="14.45" customHeight="1">
      <c r="B30" s="32"/>
      <c r="F30" s="23" t="s">
        <v>39</v>
      </c>
      <c r="L30" s="157">
        <v>0.12</v>
      </c>
      <c r="M30" s="156"/>
      <c r="N30" s="156"/>
      <c r="O30" s="156"/>
      <c r="P30" s="156"/>
      <c r="W30" s="155">
        <f>ROUND(BA94, 2)</f>
        <v>0</v>
      </c>
      <c r="X30" s="156"/>
      <c r="Y30" s="156"/>
      <c r="Z30" s="156"/>
      <c r="AA30" s="156"/>
      <c r="AB30" s="156"/>
      <c r="AC30" s="156"/>
      <c r="AD30" s="156"/>
      <c r="AE30" s="156"/>
      <c r="AK30" s="155">
        <f>ROUND(AW94, 2)</f>
        <v>0</v>
      </c>
      <c r="AL30" s="156"/>
      <c r="AM30" s="156"/>
      <c r="AN30" s="156"/>
      <c r="AO30" s="156"/>
      <c r="AR30" s="32"/>
      <c r="BE30" s="160"/>
    </row>
    <row r="31" spans="2:71" s="2" customFormat="1" ht="14.45" hidden="1" customHeight="1">
      <c r="B31" s="32"/>
      <c r="F31" s="23" t="s">
        <v>40</v>
      </c>
      <c r="L31" s="157">
        <v>0.21</v>
      </c>
      <c r="M31" s="156"/>
      <c r="N31" s="156"/>
      <c r="O31" s="156"/>
      <c r="P31" s="156"/>
      <c r="W31" s="155">
        <f>ROUND(BB94, 2)</f>
        <v>0</v>
      </c>
      <c r="X31" s="156"/>
      <c r="Y31" s="156"/>
      <c r="Z31" s="156"/>
      <c r="AA31" s="156"/>
      <c r="AB31" s="156"/>
      <c r="AC31" s="156"/>
      <c r="AD31" s="156"/>
      <c r="AE31" s="156"/>
      <c r="AK31" s="155">
        <v>0</v>
      </c>
      <c r="AL31" s="156"/>
      <c r="AM31" s="156"/>
      <c r="AN31" s="156"/>
      <c r="AO31" s="156"/>
      <c r="AR31" s="32"/>
      <c r="BE31" s="160"/>
    </row>
    <row r="32" spans="2:71" s="2" customFormat="1" ht="14.45" hidden="1" customHeight="1">
      <c r="B32" s="32"/>
      <c r="F32" s="23" t="s">
        <v>41</v>
      </c>
      <c r="L32" s="157">
        <v>0.12</v>
      </c>
      <c r="M32" s="156"/>
      <c r="N32" s="156"/>
      <c r="O32" s="156"/>
      <c r="P32" s="156"/>
      <c r="W32" s="155">
        <f>ROUND(BC94, 2)</f>
        <v>0</v>
      </c>
      <c r="X32" s="156"/>
      <c r="Y32" s="156"/>
      <c r="Z32" s="156"/>
      <c r="AA32" s="156"/>
      <c r="AB32" s="156"/>
      <c r="AC32" s="156"/>
      <c r="AD32" s="156"/>
      <c r="AE32" s="156"/>
      <c r="AK32" s="155">
        <v>0</v>
      </c>
      <c r="AL32" s="156"/>
      <c r="AM32" s="156"/>
      <c r="AN32" s="156"/>
      <c r="AO32" s="156"/>
      <c r="AR32" s="32"/>
      <c r="BE32" s="160"/>
    </row>
    <row r="33" spans="2:57" s="2" customFormat="1" ht="14.45" hidden="1" customHeight="1">
      <c r="B33" s="32"/>
      <c r="F33" s="23" t="s">
        <v>42</v>
      </c>
      <c r="L33" s="157">
        <v>0</v>
      </c>
      <c r="M33" s="156"/>
      <c r="N33" s="156"/>
      <c r="O33" s="156"/>
      <c r="P33" s="156"/>
      <c r="W33" s="155">
        <f>ROUND(BD94, 2)</f>
        <v>0</v>
      </c>
      <c r="X33" s="156"/>
      <c r="Y33" s="156"/>
      <c r="Z33" s="156"/>
      <c r="AA33" s="156"/>
      <c r="AB33" s="156"/>
      <c r="AC33" s="156"/>
      <c r="AD33" s="156"/>
      <c r="AE33" s="156"/>
      <c r="AK33" s="155">
        <v>0</v>
      </c>
      <c r="AL33" s="156"/>
      <c r="AM33" s="156"/>
      <c r="AN33" s="156"/>
      <c r="AO33" s="156"/>
      <c r="AR33" s="32"/>
      <c r="BE33" s="160"/>
    </row>
    <row r="34" spans="2:57" s="1" customFormat="1" ht="6.95" customHeight="1">
      <c r="B34" s="28"/>
      <c r="AR34" s="28"/>
      <c r="BE34" s="159"/>
    </row>
    <row r="35" spans="2:57" s="1" customFormat="1" ht="25.9" customHeight="1"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189" t="s">
        <v>45</v>
      </c>
      <c r="Y35" s="190"/>
      <c r="Z35" s="190"/>
      <c r="AA35" s="190"/>
      <c r="AB35" s="190"/>
      <c r="AC35" s="35"/>
      <c r="AD35" s="35"/>
      <c r="AE35" s="35"/>
      <c r="AF35" s="35"/>
      <c r="AG35" s="35"/>
      <c r="AH35" s="35"/>
      <c r="AI35" s="35"/>
      <c r="AJ35" s="35"/>
      <c r="AK35" s="191">
        <f>SUM(AK26:AK33)</f>
        <v>1718143.93</v>
      </c>
      <c r="AL35" s="190"/>
      <c r="AM35" s="190"/>
      <c r="AN35" s="190"/>
      <c r="AO35" s="192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48</v>
      </c>
      <c r="AI60" s="30"/>
      <c r="AJ60" s="30"/>
      <c r="AK60" s="30"/>
      <c r="AL60" s="30"/>
      <c r="AM60" s="39" t="s">
        <v>49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50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51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48</v>
      </c>
      <c r="AI75" s="30"/>
      <c r="AJ75" s="30"/>
      <c r="AK75" s="30"/>
      <c r="AL75" s="30"/>
      <c r="AM75" s="39" t="s">
        <v>49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52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K20240310</v>
      </c>
      <c r="AR84" s="44"/>
    </row>
    <row r="85" spans="1:90" s="4" customFormat="1" ht="36.950000000000003" customHeight="1">
      <c r="B85" s="45"/>
      <c r="C85" s="46" t="s">
        <v>16</v>
      </c>
      <c r="L85" s="180" t="str">
        <f>K6</f>
        <v>Oprava střechy budovy základní umělecké školy v Břidličné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Břidličná</v>
      </c>
      <c r="AI87" s="23" t="s">
        <v>22</v>
      </c>
      <c r="AM87" s="182">
        <f>IF(AN8= "","",AN8)</f>
        <v>45483</v>
      </c>
      <c r="AN87" s="182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23</v>
      </c>
      <c r="L89" s="3" t="str">
        <f>IF(E11= "","",E11)</f>
        <v>Město Břidličná</v>
      </c>
      <c r="AI89" s="23" t="s">
        <v>28</v>
      </c>
      <c r="AM89" s="183" t="str">
        <f>IF(E17="","",E17)</f>
        <v>Ing. Karel Kovář</v>
      </c>
      <c r="AN89" s="184"/>
      <c r="AO89" s="184"/>
      <c r="AP89" s="184"/>
      <c r="AR89" s="28"/>
      <c r="AS89" s="185" t="s">
        <v>53</v>
      </c>
      <c r="AT89" s="18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27</v>
      </c>
      <c r="L90" s="3" t="str">
        <f>IF(E14= "Vyplň údaj","",E14)</f>
        <v>Benekov ESCO s.r.o.</v>
      </c>
      <c r="AI90" s="23" t="s">
        <v>31</v>
      </c>
      <c r="AM90" s="183" t="str">
        <f>IF(E20="","",E20)</f>
        <v>Ing. Karel Kovář</v>
      </c>
      <c r="AN90" s="184"/>
      <c r="AO90" s="184"/>
      <c r="AP90" s="184"/>
      <c r="AR90" s="28"/>
      <c r="AS90" s="187"/>
      <c r="AT90" s="188"/>
      <c r="BD90" s="52"/>
    </row>
    <row r="91" spans="1:90" s="1" customFormat="1" ht="10.9" customHeight="1">
      <c r="B91" s="28"/>
      <c r="AR91" s="28"/>
      <c r="AS91" s="187"/>
      <c r="AT91" s="188"/>
      <c r="BD91" s="52"/>
    </row>
    <row r="92" spans="1:90" s="1" customFormat="1" ht="29.25" customHeight="1">
      <c r="B92" s="28"/>
      <c r="C92" s="175" t="s">
        <v>54</v>
      </c>
      <c r="D92" s="176"/>
      <c r="E92" s="176"/>
      <c r="F92" s="176"/>
      <c r="G92" s="176"/>
      <c r="H92" s="53"/>
      <c r="I92" s="177" t="s">
        <v>55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56</v>
      </c>
      <c r="AH92" s="176"/>
      <c r="AI92" s="176"/>
      <c r="AJ92" s="176"/>
      <c r="AK92" s="176"/>
      <c r="AL92" s="176"/>
      <c r="AM92" s="176"/>
      <c r="AN92" s="177" t="s">
        <v>57</v>
      </c>
      <c r="AO92" s="176"/>
      <c r="AP92" s="179"/>
      <c r="AQ92" s="54" t="s">
        <v>58</v>
      </c>
      <c r="AR92" s="28"/>
      <c r="AS92" s="55" t="s">
        <v>59</v>
      </c>
      <c r="AT92" s="56" t="s">
        <v>60</v>
      </c>
      <c r="AU92" s="56" t="s">
        <v>61</v>
      </c>
      <c r="AV92" s="56" t="s">
        <v>62</v>
      </c>
      <c r="AW92" s="56" t="s">
        <v>63</v>
      </c>
      <c r="AX92" s="56" t="s">
        <v>64</v>
      </c>
      <c r="AY92" s="56" t="s">
        <v>65</v>
      </c>
      <c r="AZ92" s="56" t="s">
        <v>66</v>
      </c>
      <c r="BA92" s="56" t="s">
        <v>67</v>
      </c>
      <c r="BB92" s="56" t="s">
        <v>68</v>
      </c>
      <c r="BC92" s="56" t="s">
        <v>69</v>
      </c>
      <c r="BD92" s="57" t="s">
        <v>70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71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3">
        <f>ROUND(AG95,2)</f>
        <v>1419953.66</v>
      </c>
      <c r="AH94" s="173"/>
      <c r="AI94" s="173"/>
      <c r="AJ94" s="173"/>
      <c r="AK94" s="173"/>
      <c r="AL94" s="173"/>
      <c r="AM94" s="173"/>
      <c r="AN94" s="174">
        <f>SUM(AG94,AT94)</f>
        <v>1718143.93</v>
      </c>
      <c r="AO94" s="174"/>
      <c r="AP94" s="174"/>
      <c r="AQ94" s="63" t="s">
        <v>1</v>
      </c>
      <c r="AR94" s="59"/>
      <c r="AS94" s="64">
        <f>ROUND(AS95,2)</f>
        <v>0</v>
      </c>
      <c r="AT94" s="65">
        <f>ROUND(SUM(AV94:AW94),2)</f>
        <v>298190.27</v>
      </c>
      <c r="AU94" s="66">
        <f>ROUND(AU95,5)</f>
        <v>0</v>
      </c>
      <c r="AV94" s="65">
        <f>ROUND(AZ94*L29,2)</f>
        <v>298190.27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1419953.66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72</v>
      </c>
      <c r="BT94" s="68" t="s">
        <v>73</v>
      </c>
      <c r="BV94" s="68" t="s">
        <v>74</v>
      </c>
      <c r="BW94" s="68" t="s">
        <v>5</v>
      </c>
      <c r="BX94" s="68" t="s">
        <v>75</v>
      </c>
      <c r="CL94" s="68" t="s">
        <v>1</v>
      </c>
    </row>
    <row r="95" spans="1:90" s="6" customFormat="1" ht="24.75" customHeight="1">
      <c r="A95" s="69" t="s">
        <v>76</v>
      </c>
      <c r="B95" s="70"/>
      <c r="C95" s="71"/>
      <c r="D95" s="172" t="s">
        <v>14</v>
      </c>
      <c r="E95" s="172"/>
      <c r="F95" s="172"/>
      <c r="G95" s="172"/>
      <c r="H95" s="172"/>
      <c r="I95" s="72"/>
      <c r="J95" s="172" t="s">
        <v>17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0">
        <f>'K20240310 - Oprava střech...'!J28</f>
        <v>1419953.66</v>
      </c>
      <c r="AH95" s="171"/>
      <c r="AI95" s="171"/>
      <c r="AJ95" s="171"/>
      <c r="AK95" s="171"/>
      <c r="AL95" s="171"/>
      <c r="AM95" s="171"/>
      <c r="AN95" s="170">
        <f>SUM(AG95,AT95)</f>
        <v>1718143.93</v>
      </c>
      <c r="AO95" s="171"/>
      <c r="AP95" s="171"/>
      <c r="AQ95" s="73" t="s">
        <v>77</v>
      </c>
      <c r="AR95" s="70"/>
      <c r="AS95" s="74">
        <v>0</v>
      </c>
      <c r="AT95" s="75">
        <f>ROUND(SUM(AV95:AW95),2)</f>
        <v>298190.27</v>
      </c>
      <c r="AU95" s="76">
        <f>'K20240310 - Oprava střech...'!P123</f>
        <v>0</v>
      </c>
      <c r="AV95" s="75">
        <f>'K20240310 - Oprava střech...'!J31</f>
        <v>298190.27</v>
      </c>
      <c r="AW95" s="75">
        <f>'K20240310 - Oprava střech...'!J32</f>
        <v>0</v>
      </c>
      <c r="AX95" s="75">
        <f>'K20240310 - Oprava střech...'!J33</f>
        <v>0</v>
      </c>
      <c r="AY95" s="75">
        <f>'K20240310 - Oprava střech...'!J34</f>
        <v>0</v>
      </c>
      <c r="AZ95" s="75">
        <f>'K20240310 - Oprava střech...'!F31</f>
        <v>1419953.66</v>
      </c>
      <c r="BA95" s="75">
        <f>'K20240310 - Oprava střech...'!F32</f>
        <v>0</v>
      </c>
      <c r="BB95" s="75">
        <f>'K20240310 - Oprava střech...'!F33</f>
        <v>0</v>
      </c>
      <c r="BC95" s="75">
        <f>'K20240310 - Oprava střech...'!F34</f>
        <v>0</v>
      </c>
      <c r="BD95" s="77">
        <f>'K20240310 - Oprava střech...'!F35</f>
        <v>0</v>
      </c>
      <c r="BT95" s="78" t="s">
        <v>78</v>
      </c>
      <c r="BU95" s="78" t="s">
        <v>79</v>
      </c>
      <c r="BV95" s="78" t="s">
        <v>74</v>
      </c>
      <c r="BW95" s="78" t="s">
        <v>5</v>
      </c>
      <c r="BX95" s="78" t="s">
        <v>75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djs2Vd2wPvwL3d5Lx+37HcuPtIVhLbrsCs1i9a4aOqQpVi5Pk7/iqbgaxcK8NvKP/+bpu/LAj9sLnhnqKRn+6A==" saltValue="Z3+old6+30xcb7sIm+fluDlYv4nPSSiSf2Jl8rcjuNP2obeGyUoTzvxElHhgHdSVPthQPM2YkDdoHMg7jP8jT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K20240310 - Oprava střech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7"/>
  <sheetViews>
    <sheetView showGridLines="0" topLeftCell="A174" workbookViewId="0">
      <selection activeCell="J181" sqref="J18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3" t="s">
        <v>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81</v>
      </c>
      <c r="L4" s="16"/>
      <c r="M4" s="79" t="s">
        <v>10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16.5" customHeight="1">
      <c r="B7" s="28"/>
      <c r="E7" s="180" t="s">
        <v>17</v>
      </c>
      <c r="F7" s="193"/>
      <c r="G7" s="193"/>
      <c r="H7" s="193"/>
      <c r="L7" s="28"/>
    </row>
    <row r="8" spans="2:46" s="1" customFormat="1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>
        <f>'Rekapitulace stavby'!AN8</f>
        <v>45483</v>
      </c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23</v>
      </c>
      <c r="I12" s="23" t="s">
        <v>24</v>
      </c>
      <c r="J12" s="21" t="s">
        <v>1</v>
      </c>
      <c r="L12" s="28"/>
    </row>
    <row r="13" spans="2:46" s="1" customFormat="1" ht="18" customHeight="1">
      <c r="B13" s="28"/>
      <c r="E13" s="21" t="s">
        <v>25</v>
      </c>
      <c r="I13" s="23" t="s">
        <v>26</v>
      </c>
      <c r="J13" s="21" t="s">
        <v>1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27</v>
      </c>
      <c r="I15" s="23" t="s">
        <v>24</v>
      </c>
      <c r="J15" s="24" t="str">
        <f>'Rekapitulace stavby'!AN13</f>
        <v>09173986</v>
      </c>
      <c r="L15" s="28"/>
    </row>
    <row r="16" spans="2:46" s="1" customFormat="1" ht="18" customHeight="1">
      <c r="B16" s="28"/>
      <c r="E16" s="194" t="str">
        <f>'Rekapitulace stavby'!E14</f>
        <v>Benekov ESCO s.r.o.</v>
      </c>
      <c r="F16" s="161"/>
      <c r="G16" s="161"/>
      <c r="H16" s="161"/>
      <c r="I16" s="23" t="s">
        <v>26</v>
      </c>
      <c r="J16" s="24" t="str">
        <f>'Rekapitulace stavby'!AN14</f>
        <v>CZ09173986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28</v>
      </c>
      <c r="I18" s="23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29</v>
      </c>
      <c r="I19" s="23" t="s">
        <v>26</v>
      </c>
      <c r="J19" s="21" t="s">
        <v>1</v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31</v>
      </c>
      <c r="I21" s="23" t="s">
        <v>24</v>
      </c>
      <c r="J21" s="21" t="s">
        <v>1</v>
      </c>
      <c r="L21" s="28"/>
    </row>
    <row r="22" spans="2:12" s="1" customFormat="1" ht="18" customHeight="1">
      <c r="B22" s="28"/>
      <c r="E22" s="21" t="s">
        <v>29</v>
      </c>
      <c r="I22" s="23" t="s">
        <v>26</v>
      </c>
      <c r="J22" s="21" t="s">
        <v>1</v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32</v>
      </c>
      <c r="L24" s="28"/>
    </row>
    <row r="25" spans="2:12" s="7" customFormat="1" ht="16.5" customHeight="1">
      <c r="B25" s="80"/>
      <c r="E25" s="166" t="s">
        <v>1</v>
      </c>
      <c r="F25" s="166"/>
      <c r="G25" s="166"/>
      <c r="H25" s="166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33</v>
      </c>
      <c r="J28" s="62">
        <f>ROUND(J123, 2)</f>
        <v>1419953.66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35</v>
      </c>
      <c r="I30" s="31" t="s">
        <v>34</v>
      </c>
      <c r="J30" s="31" t="s">
        <v>36</v>
      </c>
      <c r="L30" s="28"/>
    </row>
    <row r="31" spans="2:12" s="1" customFormat="1" ht="14.45" customHeight="1">
      <c r="B31" s="28"/>
      <c r="D31" s="51" t="s">
        <v>37</v>
      </c>
      <c r="E31" s="23" t="s">
        <v>38</v>
      </c>
      <c r="F31" s="82">
        <f>ROUND((SUM(BE123:BE186)),  2)</f>
        <v>1419953.66</v>
      </c>
      <c r="I31" s="83">
        <v>0.21</v>
      </c>
      <c r="J31" s="82">
        <f>ROUND(((SUM(BE123:BE186))*I31),  2)</f>
        <v>298190.27</v>
      </c>
      <c r="L31" s="28"/>
    </row>
    <row r="32" spans="2:12" s="1" customFormat="1" ht="14.45" customHeight="1">
      <c r="B32" s="28"/>
      <c r="E32" s="23" t="s">
        <v>39</v>
      </c>
      <c r="F32" s="82">
        <f>ROUND((SUM(BF123:BF186)),  2)</f>
        <v>0</v>
      </c>
      <c r="I32" s="83">
        <v>0.12</v>
      </c>
      <c r="J32" s="82">
        <f>ROUND(((SUM(BF123:BF186))*I32),  2)</f>
        <v>0</v>
      </c>
      <c r="L32" s="28"/>
    </row>
    <row r="33" spans="2:12" s="1" customFormat="1" ht="14.45" hidden="1" customHeight="1">
      <c r="B33" s="28"/>
      <c r="E33" s="23" t="s">
        <v>40</v>
      </c>
      <c r="F33" s="82">
        <f>ROUND((SUM(BG123:BG186)),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41</v>
      </c>
      <c r="F34" s="82">
        <f>ROUND((SUM(BH123:BH186)),  2)</f>
        <v>0</v>
      </c>
      <c r="I34" s="83">
        <v>0.12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42</v>
      </c>
      <c r="F35" s="82">
        <f>ROUND((SUM(BI123:BI186)),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43</v>
      </c>
      <c r="E37" s="53"/>
      <c r="F37" s="53"/>
      <c r="G37" s="86" t="s">
        <v>44</v>
      </c>
      <c r="H37" s="87" t="s">
        <v>45</v>
      </c>
      <c r="I37" s="53"/>
      <c r="J37" s="88">
        <f>SUM(J28:J35)</f>
        <v>1718143.93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48</v>
      </c>
      <c r="E61" s="30"/>
      <c r="F61" s="90" t="s">
        <v>49</v>
      </c>
      <c r="G61" s="39" t="s">
        <v>48</v>
      </c>
      <c r="H61" s="30"/>
      <c r="I61" s="30"/>
      <c r="J61" s="91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50</v>
      </c>
      <c r="E65" s="38"/>
      <c r="F65" s="38"/>
      <c r="G65" s="37" t="s">
        <v>51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48</v>
      </c>
      <c r="E76" s="30"/>
      <c r="F76" s="90" t="s">
        <v>49</v>
      </c>
      <c r="G76" s="39" t="s">
        <v>48</v>
      </c>
      <c r="H76" s="30"/>
      <c r="I76" s="30"/>
      <c r="J76" s="91" t="s">
        <v>49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82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80" t="str">
        <f>E7</f>
        <v>Oprava střechy budovy základní umělecké školy v Břidličné</v>
      </c>
      <c r="F85" s="193"/>
      <c r="G85" s="193"/>
      <c r="H85" s="193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3" t="s">
        <v>20</v>
      </c>
      <c r="F87" s="21" t="str">
        <f>F10</f>
        <v>Břidličná</v>
      </c>
      <c r="I87" s="23" t="s">
        <v>22</v>
      </c>
      <c r="J87" s="48">
        <f>IF(J10="","",J10)</f>
        <v>45483</v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3" t="s">
        <v>23</v>
      </c>
      <c r="F89" s="21" t="str">
        <f>E13</f>
        <v>Město Břidličná</v>
      </c>
      <c r="I89" s="23" t="s">
        <v>28</v>
      </c>
      <c r="J89" s="26" t="str">
        <f>E19</f>
        <v>Ing. Karel Kovář</v>
      </c>
      <c r="L89" s="28"/>
    </row>
    <row r="90" spans="2:47" s="1" customFormat="1" ht="15.2" customHeight="1">
      <c r="B90" s="28"/>
      <c r="C90" s="23" t="s">
        <v>27</v>
      </c>
      <c r="F90" s="21" t="str">
        <f>IF(E16="","",E16)</f>
        <v>Benekov ESCO s.r.o.</v>
      </c>
      <c r="I90" s="23" t="s">
        <v>31</v>
      </c>
      <c r="J90" s="26" t="str">
        <f>E22</f>
        <v>Ing. Karel Kovář</v>
      </c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2" t="s">
        <v>83</v>
      </c>
      <c r="D92" s="84"/>
      <c r="E92" s="84"/>
      <c r="F92" s="84"/>
      <c r="G92" s="84"/>
      <c r="H92" s="84"/>
      <c r="I92" s="84"/>
      <c r="J92" s="93" t="s">
        <v>84</v>
      </c>
      <c r="K92" s="84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4" t="s">
        <v>85</v>
      </c>
      <c r="J94" s="62">
        <f>J123</f>
        <v>1419953.66</v>
      </c>
      <c r="L94" s="28"/>
      <c r="AU94" s="13" t="s">
        <v>86</v>
      </c>
    </row>
    <row r="95" spans="2:47" s="8" customFormat="1" ht="24.95" customHeight="1">
      <c r="B95" s="95"/>
      <c r="D95" s="96" t="s">
        <v>87</v>
      </c>
      <c r="E95" s="97"/>
      <c r="F95" s="97"/>
      <c r="G95" s="97"/>
      <c r="H95" s="97"/>
      <c r="I95" s="97"/>
      <c r="J95" s="98">
        <f>J124</f>
        <v>98368.459999999992</v>
      </c>
      <c r="L95" s="95"/>
    </row>
    <row r="96" spans="2:47" s="9" customFormat="1" ht="19.899999999999999" customHeight="1">
      <c r="B96" s="99"/>
      <c r="D96" s="100" t="s">
        <v>88</v>
      </c>
      <c r="E96" s="101"/>
      <c r="F96" s="101"/>
      <c r="G96" s="101"/>
      <c r="H96" s="101"/>
      <c r="I96" s="101"/>
      <c r="J96" s="102">
        <f>J125</f>
        <v>41500</v>
      </c>
      <c r="L96" s="99"/>
    </row>
    <row r="97" spans="2:12" s="9" customFormat="1" ht="19.899999999999999" customHeight="1">
      <c r="B97" s="99"/>
      <c r="D97" s="100" t="s">
        <v>89</v>
      </c>
      <c r="E97" s="101"/>
      <c r="F97" s="101"/>
      <c r="G97" s="101"/>
      <c r="H97" s="101"/>
      <c r="I97" s="101"/>
      <c r="J97" s="102">
        <f>J129</f>
        <v>20000</v>
      </c>
      <c r="L97" s="99"/>
    </row>
    <row r="98" spans="2:12" s="9" customFormat="1" ht="19.899999999999999" customHeight="1">
      <c r="B98" s="99"/>
      <c r="D98" s="100" t="s">
        <v>90</v>
      </c>
      <c r="E98" s="101"/>
      <c r="F98" s="101"/>
      <c r="G98" s="101"/>
      <c r="H98" s="101"/>
      <c r="I98" s="101"/>
      <c r="J98" s="102">
        <f>J133</f>
        <v>36868.46</v>
      </c>
      <c r="L98" s="99"/>
    </row>
    <row r="99" spans="2:12" s="9" customFormat="1" ht="19.899999999999999" customHeight="1">
      <c r="B99" s="99"/>
      <c r="D99" s="100" t="s">
        <v>91</v>
      </c>
      <c r="E99" s="101"/>
      <c r="F99" s="101"/>
      <c r="G99" s="101"/>
      <c r="H99" s="101"/>
      <c r="I99" s="101"/>
      <c r="J99" s="102">
        <f>J138</f>
        <v>0</v>
      </c>
      <c r="L99" s="99"/>
    </row>
    <row r="100" spans="2:12" s="8" customFormat="1" ht="24.95" customHeight="1">
      <c r="B100" s="95"/>
      <c r="D100" s="96" t="s">
        <v>92</v>
      </c>
      <c r="E100" s="97"/>
      <c r="F100" s="97"/>
      <c r="G100" s="97"/>
      <c r="H100" s="97"/>
      <c r="I100" s="97"/>
      <c r="J100" s="98">
        <f>J140</f>
        <v>1321585.2</v>
      </c>
      <c r="L100" s="95"/>
    </row>
    <row r="101" spans="2:12" s="9" customFormat="1" ht="19.899999999999999" customHeight="1">
      <c r="B101" s="99"/>
      <c r="D101" s="100" t="s">
        <v>93</v>
      </c>
      <c r="E101" s="101"/>
      <c r="F101" s="101"/>
      <c r="G101" s="101"/>
      <c r="H101" s="101"/>
      <c r="I101" s="101"/>
      <c r="J101" s="102">
        <f>J141</f>
        <v>34594.1</v>
      </c>
      <c r="L101" s="99"/>
    </row>
    <row r="102" spans="2:12" s="9" customFormat="1" ht="19.899999999999999" customHeight="1">
      <c r="B102" s="99"/>
      <c r="D102" s="100" t="s">
        <v>94</v>
      </c>
      <c r="E102" s="101"/>
      <c r="F102" s="101"/>
      <c r="G102" s="101"/>
      <c r="H102" s="101"/>
      <c r="I102" s="101"/>
      <c r="J102" s="102">
        <f>J148</f>
        <v>59672.7</v>
      </c>
      <c r="L102" s="99"/>
    </row>
    <row r="103" spans="2:12" s="9" customFormat="1" ht="19.899999999999999" customHeight="1">
      <c r="B103" s="99"/>
      <c r="D103" s="100" t="s">
        <v>95</v>
      </c>
      <c r="E103" s="101"/>
      <c r="F103" s="101"/>
      <c r="G103" s="101"/>
      <c r="H103" s="101"/>
      <c r="I103" s="101"/>
      <c r="J103" s="102">
        <f>J154</f>
        <v>374762.9</v>
      </c>
      <c r="L103" s="99"/>
    </row>
    <row r="104" spans="2:12" s="9" customFormat="1" ht="19.899999999999999" customHeight="1">
      <c r="B104" s="99"/>
      <c r="D104" s="100" t="s">
        <v>96</v>
      </c>
      <c r="E104" s="101"/>
      <c r="F104" s="101"/>
      <c r="G104" s="101"/>
      <c r="H104" s="101"/>
      <c r="I104" s="101"/>
      <c r="J104" s="102">
        <f>J177</f>
        <v>847011.5</v>
      </c>
      <c r="L104" s="99"/>
    </row>
    <row r="105" spans="2:12" s="9" customFormat="1" ht="19.899999999999999" customHeight="1">
      <c r="B105" s="99"/>
      <c r="D105" s="100" t="s">
        <v>97</v>
      </c>
      <c r="E105" s="101"/>
      <c r="F105" s="101"/>
      <c r="G105" s="101"/>
      <c r="H105" s="101"/>
      <c r="I105" s="101"/>
      <c r="J105" s="102">
        <f>J185</f>
        <v>5544</v>
      </c>
      <c r="L105" s="99"/>
    </row>
    <row r="106" spans="2:12" s="1" customFormat="1" ht="21.75" customHeight="1">
      <c r="B106" s="28"/>
      <c r="L106" s="28"/>
    </row>
    <row r="107" spans="2:12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12" s="1" customFormat="1" ht="24.95" customHeight="1">
      <c r="B112" s="28"/>
      <c r="C112" s="17" t="s">
        <v>98</v>
      </c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16</v>
      </c>
      <c r="L114" s="28"/>
    </row>
    <row r="115" spans="2:65" s="1" customFormat="1" ht="16.5" customHeight="1">
      <c r="B115" s="28"/>
      <c r="E115" s="180" t="str">
        <f>E7</f>
        <v>Oprava střechy budovy základní umělecké školy v Břidličné</v>
      </c>
      <c r="F115" s="193"/>
      <c r="G115" s="193"/>
      <c r="H115" s="193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20</v>
      </c>
      <c r="F117" s="21" t="str">
        <f>F10</f>
        <v>Břidličná</v>
      </c>
      <c r="I117" s="23" t="s">
        <v>22</v>
      </c>
      <c r="J117" s="48">
        <f>IF(J10="","",J10)</f>
        <v>45483</v>
      </c>
      <c r="L117" s="28"/>
    </row>
    <row r="118" spans="2:65" s="1" customFormat="1" ht="6.95" customHeight="1">
      <c r="B118" s="28"/>
      <c r="L118" s="28"/>
    </row>
    <row r="119" spans="2:65" s="1" customFormat="1" ht="15.2" customHeight="1">
      <c r="B119" s="28"/>
      <c r="C119" s="23" t="s">
        <v>23</v>
      </c>
      <c r="F119" s="21" t="str">
        <f>E13</f>
        <v>Město Břidličná</v>
      </c>
      <c r="I119" s="23" t="s">
        <v>28</v>
      </c>
      <c r="J119" s="26" t="str">
        <f>E19</f>
        <v>Ing. Karel Kovář</v>
      </c>
      <c r="L119" s="28"/>
    </row>
    <row r="120" spans="2:65" s="1" customFormat="1" ht="15.2" customHeight="1">
      <c r="B120" s="28"/>
      <c r="C120" s="23" t="s">
        <v>27</v>
      </c>
      <c r="F120" s="21" t="str">
        <f>IF(E16="","",E16)</f>
        <v>Benekov ESCO s.r.o.</v>
      </c>
      <c r="I120" s="23" t="s">
        <v>31</v>
      </c>
      <c r="J120" s="26" t="str">
        <f>E22</f>
        <v>Ing. Karel Kovář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03"/>
      <c r="C122" s="104" t="s">
        <v>99</v>
      </c>
      <c r="D122" s="105" t="s">
        <v>58</v>
      </c>
      <c r="E122" s="105" t="s">
        <v>54</v>
      </c>
      <c r="F122" s="105" t="s">
        <v>55</v>
      </c>
      <c r="G122" s="105" t="s">
        <v>100</v>
      </c>
      <c r="H122" s="105" t="s">
        <v>101</v>
      </c>
      <c r="I122" s="105" t="s">
        <v>102</v>
      </c>
      <c r="J122" s="106" t="s">
        <v>84</v>
      </c>
      <c r="K122" s="107" t="s">
        <v>103</v>
      </c>
      <c r="L122" s="103"/>
      <c r="M122" s="55" t="s">
        <v>1</v>
      </c>
      <c r="N122" s="56" t="s">
        <v>37</v>
      </c>
      <c r="O122" s="56" t="s">
        <v>104</v>
      </c>
      <c r="P122" s="56" t="s">
        <v>105</v>
      </c>
      <c r="Q122" s="56" t="s">
        <v>106</v>
      </c>
      <c r="R122" s="56" t="s">
        <v>107</v>
      </c>
      <c r="S122" s="56" t="s">
        <v>108</v>
      </c>
      <c r="T122" s="57" t="s">
        <v>109</v>
      </c>
    </row>
    <row r="123" spans="2:65" s="1" customFormat="1" ht="22.9" customHeight="1">
      <c r="B123" s="28"/>
      <c r="C123" s="60" t="s">
        <v>110</v>
      </c>
      <c r="J123" s="108">
        <f>BK123</f>
        <v>1419953.66</v>
      </c>
      <c r="L123" s="28"/>
      <c r="M123" s="58"/>
      <c r="N123" s="49"/>
      <c r="O123" s="49"/>
      <c r="P123" s="109">
        <f>P124+P140</f>
        <v>0</v>
      </c>
      <c r="Q123" s="49"/>
      <c r="R123" s="109">
        <f>R124+R140</f>
        <v>2.215757</v>
      </c>
      <c r="S123" s="49"/>
      <c r="T123" s="110">
        <f>T124+T140</f>
        <v>6.1550219999999989</v>
      </c>
      <c r="AT123" s="13" t="s">
        <v>72</v>
      </c>
      <c r="AU123" s="13" t="s">
        <v>86</v>
      </c>
      <c r="BK123" s="111">
        <f>BK124+BK140</f>
        <v>1419953.66</v>
      </c>
    </row>
    <row r="124" spans="2:65" s="11" customFormat="1" ht="25.9" customHeight="1">
      <c r="B124" s="112"/>
      <c r="D124" s="113" t="s">
        <v>72</v>
      </c>
      <c r="E124" s="114" t="s">
        <v>111</v>
      </c>
      <c r="F124" s="114" t="s">
        <v>112</v>
      </c>
      <c r="I124" s="115"/>
      <c r="J124" s="116">
        <f>BK124</f>
        <v>98368.459999999992</v>
      </c>
      <c r="L124" s="112"/>
      <c r="M124" s="117"/>
      <c r="P124" s="118">
        <f>P125+P129+P133+P138</f>
        <v>0</v>
      </c>
      <c r="R124" s="118">
        <f>R125+R129+R133+R138</f>
        <v>0</v>
      </c>
      <c r="T124" s="119">
        <f>T125+T129+T133+T138</f>
        <v>0</v>
      </c>
      <c r="AR124" s="113" t="s">
        <v>78</v>
      </c>
      <c r="AT124" s="120" t="s">
        <v>72</v>
      </c>
      <c r="AU124" s="120" t="s">
        <v>73</v>
      </c>
      <c r="AY124" s="113" t="s">
        <v>113</v>
      </c>
      <c r="BK124" s="121">
        <f>BK125+BK129+BK133+BK138</f>
        <v>98368.459999999992</v>
      </c>
    </row>
    <row r="125" spans="2:65" s="11" customFormat="1" ht="22.9" customHeight="1">
      <c r="B125" s="112"/>
      <c r="D125" s="113" t="s">
        <v>72</v>
      </c>
      <c r="E125" s="122" t="s">
        <v>114</v>
      </c>
      <c r="F125" s="122" t="s">
        <v>115</v>
      </c>
      <c r="I125" s="115"/>
      <c r="J125" s="123">
        <f>BK125</f>
        <v>41500</v>
      </c>
      <c r="L125" s="112"/>
      <c r="M125" s="117"/>
      <c r="P125" s="118">
        <f>SUM(P126:P128)</f>
        <v>0</v>
      </c>
      <c r="R125" s="118">
        <f>SUM(R126:R128)</f>
        <v>0</v>
      </c>
      <c r="T125" s="119">
        <f>SUM(T126:T128)</f>
        <v>0</v>
      </c>
      <c r="AR125" s="113" t="s">
        <v>78</v>
      </c>
      <c r="AT125" s="120" t="s">
        <v>72</v>
      </c>
      <c r="AU125" s="120" t="s">
        <v>78</v>
      </c>
      <c r="AY125" s="113" t="s">
        <v>113</v>
      </c>
      <c r="BK125" s="121">
        <f>SUM(BK126:BK128)</f>
        <v>41500</v>
      </c>
    </row>
    <row r="126" spans="2:65" s="1" customFormat="1" ht="16.5" customHeight="1">
      <c r="B126" s="28"/>
      <c r="C126" s="124" t="s">
        <v>78</v>
      </c>
      <c r="D126" s="124" t="s">
        <v>116</v>
      </c>
      <c r="E126" s="125" t="s">
        <v>117</v>
      </c>
      <c r="F126" s="126" t="s">
        <v>118</v>
      </c>
      <c r="G126" s="127" t="s">
        <v>119</v>
      </c>
      <c r="H126" s="128">
        <v>1</v>
      </c>
      <c r="I126" s="129">
        <v>29000</v>
      </c>
      <c r="J126" s="130">
        <f>ROUND(I126*H126,2)</f>
        <v>29000</v>
      </c>
      <c r="K126" s="131"/>
      <c r="L126" s="28"/>
      <c r="M126" s="132" t="s">
        <v>1</v>
      </c>
      <c r="N126" s="133" t="s">
        <v>38</v>
      </c>
      <c r="P126" s="134">
        <f>O126*H126</f>
        <v>0</v>
      </c>
      <c r="Q126" s="134">
        <v>0</v>
      </c>
      <c r="R126" s="134">
        <f>Q126*H126</f>
        <v>0</v>
      </c>
      <c r="S126" s="134">
        <v>0</v>
      </c>
      <c r="T126" s="135">
        <f>S126*H126</f>
        <v>0</v>
      </c>
      <c r="AR126" s="136" t="s">
        <v>120</v>
      </c>
      <c r="AT126" s="136" t="s">
        <v>116</v>
      </c>
      <c r="AU126" s="136" t="s">
        <v>80</v>
      </c>
      <c r="AY126" s="13" t="s">
        <v>113</v>
      </c>
      <c r="BE126" s="137">
        <f>IF(N126="základní",J126,0)</f>
        <v>29000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3" t="s">
        <v>78</v>
      </c>
      <c r="BK126" s="137">
        <f>ROUND(I126*H126,2)</f>
        <v>29000</v>
      </c>
      <c r="BL126" s="13" t="s">
        <v>120</v>
      </c>
      <c r="BM126" s="136" t="s">
        <v>121</v>
      </c>
    </row>
    <row r="127" spans="2:65" s="1" customFormat="1" ht="16.5" customHeight="1">
      <c r="B127" s="28"/>
      <c r="C127" s="124" t="s">
        <v>80</v>
      </c>
      <c r="D127" s="124" t="s">
        <v>116</v>
      </c>
      <c r="E127" s="125" t="s">
        <v>122</v>
      </c>
      <c r="F127" s="126" t="s">
        <v>123</v>
      </c>
      <c r="G127" s="127" t="s">
        <v>119</v>
      </c>
      <c r="H127" s="128">
        <v>1</v>
      </c>
      <c r="I127" s="129">
        <v>10000</v>
      </c>
      <c r="J127" s="130">
        <f>ROUND(I127*H127,2)</f>
        <v>10000</v>
      </c>
      <c r="K127" s="131"/>
      <c r="L127" s="28"/>
      <c r="M127" s="132" t="s">
        <v>1</v>
      </c>
      <c r="N127" s="133" t="s">
        <v>38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5">
        <f>S127*H127</f>
        <v>0</v>
      </c>
      <c r="AR127" s="136" t="s">
        <v>120</v>
      </c>
      <c r="AT127" s="136" t="s">
        <v>116</v>
      </c>
      <c r="AU127" s="136" t="s">
        <v>80</v>
      </c>
      <c r="AY127" s="13" t="s">
        <v>113</v>
      </c>
      <c r="BE127" s="137">
        <f>IF(N127="základní",J127,0)</f>
        <v>10000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3" t="s">
        <v>78</v>
      </c>
      <c r="BK127" s="137">
        <f>ROUND(I127*H127,2)</f>
        <v>10000</v>
      </c>
      <c r="BL127" s="13" t="s">
        <v>120</v>
      </c>
      <c r="BM127" s="136" t="s">
        <v>124</v>
      </c>
    </row>
    <row r="128" spans="2:65" s="1" customFormat="1" ht="16.5" customHeight="1">
      <c r="B128" s="28"/>
      <c r="C128" s="124" t="s">
        <v>125</v>
      </c>
      <c r="D128" s="124" t="s">
        <v>116</v>
      </c>
      <c r="E128" s="125" t="s">
        <v>126</v>
      </c>
      <c r="F128" s="126" t="s">
        <v>127</v>
      </c>
      <c r="G128" s="127" t="s">
        <v>119</v>
      </c>
      <c r="H128" s="128">
        <v>1</v>
      </c>
      <c r="I128" s="129">
        <v>2500</v>
      </c>
      <c r="J128" s="130">
        <f>ROUND(I128*H128,2)</f>
        <v>2500</v>
      </c>
      <c r="K128" s="131"/>
      <c r="L128" s="28"/>
      <c r="M128" s="132" t="s">
        <v>1</v>
      </c>
      <c r="N128" s="133" t="s">
        <v>38</v>
      </c>
      <c r="P128" s="134">
        <f>O128*H128</f>
        <v>0</v>
      </c>
      <c r="Q128" s="134">
        <v>0</v>
      </c>
      <c r="R128" s="134">
        <f>Q128*H128</f>
        <v>0</v>
      </c>
      <c r="S128" s="134">
        <v>0</v>
      </c>
      <c r="T128" s="135">
        <f>S128*H128</f>
        <v>0</v>
      </c>
      <c r="AR128" s="136" t="s">
        <v>120</v>
      </c>
      <c r="AT128" s="136" t="s">
        <v>116</v>
      </c>
      <c r="AU128" s="136" t="s">
        <v>80</v>
      </c>
      <c r="AY128" s="13" t="s">
        <v>113</v>
      </c>
      <c r="BE128" s="137">
        <f>IF(N128="základní",J128,0)</f>
        <v>2500</v>
      </c>
      <c r="BF128" s="137">
        <f>IF(N128="snížená",J128,0)</f>
        <v>0</v>
      </c>
      <c r="BG128" s="137">
        <f>IF(N128="zákl. přenesená",J128,0)</f>
        <v>0</v>
      </c>
      <c r="BH128" s="137">
        <f>IF(N128="sníž. přenesená",J128,0)</f>
        <v>0</v>
      </c>
      <c r="BI128" s="137">
        <f>IF(N128="nulová",J128,0)</f>
        <v>0</v>
      </c>
      <c r="BJ128" s="13" t="s">
        <v>78</v>
      </c>
      <c r="BK128" s="137">
        <f>ROUND(I128*H128,2)</f>
        <v>2500</v>
      </c>
      <c r="BL128" s="13" t="s">
        <v>120</v>
      </c>
      <c r="BM128" s="136" t="s">
        <v>128</v>
      </c>
    </row>
    <row r="129" spans="2:65" s="11" customFormat="1" ht="22.9" customHeight="1">
      <c r="B129" s="112"/>
      <c r="D129" s="113" t="s">
        <v>72</v>
      </c>
      <c r="E129" s="122" t="s">
        <v>129</v>
      </c>
      <c r="F129" s="122" t="s">
        <v>130</v>
      </c>
      <c r="I129" s="115"/>
      <c r="J129" s="123">
        <f>BK129</f>
        <v>20000</v>
      </c>
      <c r="L129" s="112"/>
      <c r="M129" s="117"/>
      <c r="P129" s="118">
        <f>SUM(P130:P132)</f>
        <v>0</v>
      </c>
      <c r="R129" s="118">
        <f>SUM(R130:R132)</f>
        <v>0</v>
      </c>
      <c r="T129" s="119">
        <f>SUM(T130:T132)</f>
        <v>0</v>
      </c>
      <c r="AR129" s="113" t="s">
        <v>78</v>
      </c>
      <c r="AT129" s="120" t="s">
        <v>72</v>
      </c>
      <c r="AU129" s="120" t="s">
        <v>78</v>
      </c>
      <c r="AY129" s="113" t="s">
        <v>113</v>
      </c>
      <c r="BK129" s="121">
        <f>SUM(BK130:BK132)</f>
        <v>20000</v>
      </c>
    </row>
    <row r="130" spans="2:65" s="1" customFormat="1" ht="16.5" customHeight="1">
      <c r="B130" s="28"/>
      <c r="C130" s="124" t="s">
        <v>120</v>
      </c>
      <c r="D130" s="124" t="s">
        <v>116</v>
      </c>
      <c r="E130" s="125" t="s">
        <v>131</v>
      </c>
      <c r="F130" s="126" t="s">
        <v>132</v>
      </c>
      <c r="G130" s="127" t="s">
        <v>119</v>
      </c>
      <c r="H130" s="128">
        <v>1</v>
      </c>
      <c r="I130" s="129">
        <v>9000</v>
      </c>
      <c r="J130" s="130">
        <f>ROUND(I130*H130,2)</f>
        <v>9000</v>
      </c>
      <c r="K130" s="131"/>
      <c r="L130" s="28"/>
      <c r="M130" s="132" t="s">
        <v>1</v>
      </c>
      <c r="N130" s="133" t="s">
        <v>38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AR130" s="136" t="s">
        <v>120</v>
      </c>
      <c r="AT130" s="136" t="s">
        <v>116</v>
      </c>
      <c r="AU130" s="136" t="s">
        <v>80</v>
      </c>
      <c r="AY130" s="13" t="s">
        <v>113</v>
      </c>
      <c r="BE130" s="137">
        <f>IF(N130="základní",J130,0)</f>
        <v>9000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3" t="s">
        <v>78</v>
      </c>
      <c r="BK130" s="137">
        <f>ROUND(I130*H130,2)</f>
        <v>9000</v>
      </c>
      <c r="BL130" s="13" t="s">
        <v>120</v>
      </c>
      <c r="BM130" s="136" t="s">
        <v>133</v>
      </c>
    </row>
    <row r="131" spans="2:65" s="1" customFormat="1" ht="16.5" customHeight="1">
      <c r="B131" s="28"/>
      <c r="C131" s="124" t="s">
        <v>134</v>
      </c>
      <c r="D131" s="124" t="s">
        <v>116</v>
      </c>
      <c r="E131" s="125" t="s">
        <v>135</v>
      </c>
      <c r="F131" s="126" t="s">
        <v>136</v>
      </c>
      <c r="G131" s="127" t="s">
        <v>119</v>
      </c>
      <c r="H131" s="128">
        <v>1</v>
      </c>
      <c r="I131" s="129">
        <v>7000</v>
      </c>
      <c r="J131" s="130">
        <f>ROUND(I131*H131,2)</f>
        <v>7000</v>
      </c>
      <c r="K131" s="131"/>
      <c r="L131" s="28"/>
      <c r="M131" s="132" t="s">
        <v>1</v>
      </c>
      <c r="N131" s="133" t="s">
        <v>38</v>
      </c>
      <c r="P131" s="134">
        <f>O131*H131</f>
        <v>0</v>
      </c>
      <c r="Q131" s="134">
        <v>0</v>
      </c>
      <c r="R131" s="134">
        <f>Q131*H131</f>
        <v>0</v>
      </c>
      <c r="S131" s="134">
        <v>0</v>
      </c>
      <c r="T131" s="135">
        <f>S131*H131</f>
        <v>0</v>
      </c>
      <c r="AR131" s="136" t="s">
        <v>120</v>
      </c>
      <c r="AT131" s="136" t="s">
        <v>116</v>
      </c>
      <c r="AU131" s="136" t="s">
        <v>80</v>
      </c>
      <c r="AY131" s="13" t="s">
        <v>113</v>
      </c>
      <c r="BE131" s="137">
        <f>IF(N131="základní",J131,0)</f>
        <v>7000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3" t="s">
        <v>78</v>
      </c>
      <c r="BK131" s="137">
        <f>ROUND(I131*H131,2)</f>
        <v>7000</v>
      </c>
      <c r="BL131" s="13" t="s">
        <v>120</v>
      </c>
      <c r="BM131" s="136" t="s">
        <v>137</v>
      </c>
    </row>
    <row r="132" spans="2:65" s="1" customFormat="1" ht="16.5" customHeight="1">
      <c r="B132" s="28"/>
      <c r="C132" s="124" t="s">
        <v>138</v>
      </c>
      <c r="D132" s="124" t="s">
        <v>116</v>
      </c>
      <c r="E132" s="125" t="s">
        <v>139</v>
      </c>
      <c r="F132" s="126" t="s">
        <v>140</v>
      </c>
      <c r="G132" s="127" t="s">
        <v>119</v>
      </c>
      <c r="H132" s="128">
        <v>1</v>
      </c>
      <c r="I132" s="129">
        <v>4000</v>
      </c>
      <c r="J132" s="130">
        <f>ROUND(I132*H132,2)</f>
        <v>4000</v>
      </c>
      <c r="K132" s="131"/>
      <c r="L132" s="28"/>
      <c r="M132" s="132" t="s">
        <v>1</v>
      </c>
      <c r="N132" s="133" t="s">
        <v>38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120</v>
      </c>
      <c r="AT132" s="136" t="s">
        <v>116</v>
      </c>
      <c r="AU132" s="136" t="s">
        <v>80</v>
      </c>
      <c r="AY132" s="13" t="s">
        <v>113</v>
      </c>
      <c r="BE132" s="137">
        <f>IF(N132="základní",J132,0)</f>
        <v>4000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3" t="s">
        <v>78</v>
      </c>
      <c r="BK132" s="137">
        <f>ROUND(I132*H132,2)</f>
        <v>4000</v>
      </c>
      <c r="BL132" s="13" t="s">
        <v>120</v>
      </c>
      <c r="BM132" s="136" t="s">
        <v>141</v>
      </c>
    </row>
    <row r="133" spans="2:65" s="11" customFormat="1" ht="22.9" customHeight="1">
      <c r="B133" s="112"/>
      <c r="D133" s="113" t="s">
        <v>72</v>
      </c>
      <c r="E133" s="122" t="s">
        <v>142</v>
      </c>
      <c r="F133" s="122" t="s">
        <v>143</v>
      </c>
      <c r="I133" s="115"/>
      <c r="J133" s="123">
        <f>BK133</f>
        <v>36868.46</v>
      </c>
      <c r="L133" s="112"/>
      <c r="M133" s="117"/>
      <c r="P133" s="118">
        <f>SUM(P134:P137)</f>
        <v>0</v>
      </c>
      <c r="R133" s="118">
        <f>SUM(R134:R137)</f>
        <v>0</v>
      </c>
      <c r="T133" s="119">
        <f>SUM(T134:T137)</f>
        <v>0</v>
      </c>
      <c r="AR133" s="113" t="s">
        <v>78</v>
      </c>
      <c r="AT133" s="120" t="s">
        <v>72</v>
      </c>
      <c r="AU133" s="120" t="s">
        <v>78</v>
      </c>
      <c r="AY133" s="113" t="s">
        <v>113</v>
      </c>
      <c r="BK133" s="121">
        <f>SUM(BK134:BK137)</f>
        <v>36868.46</v>
      </c>
    </row>
    <row r="134" spans="2:65" s="1" customFormat="1" ht="44.25" customHeight="1">
      <c r="B134" s="28"/>
      <c r="C134" s="124" t="s">
        <v>144</v>
      </c>
      <c r="D134" s="124" t="s">
        <v>116</v>
      </c>
      <c r="E134" s="125" t="s">
        <v>145</v>
      </c>
      <c r="F134" s="126" t="s">
        <v>146</v>
      </c>
      <c r="G134" s="127" t="s">
        <v>147</v>
      </c>
      <c r="H134" s="128">
        <v>6.1550000000000002</v>
      </c>
      <c r="I134" s="129">
        <v>1200</v>
      </c>
      <c r="J134" s="130">
        <f>ROUND(I134*H134,2)</f>
        <v>7386</v>
      </c>
      <c r="K134" s="131"/>
      <c r="L134" s="28"/>
      <c r="M134" s="132" t="s">
        <v>1</v>
      </c>
      <c r="N134" s="133" t="s">
        <v>38</v>
      </c>
      <c r="P134" s="134">
        <f>O134*H134</f>
        <v>0</v>
      </c>
      <c r="Q134" s="134">
        <v>0</v>
      </c>
      <c r="R134" s="134">
        <f>Q134*H134</f>
        <v>0</v>
      </c>
      <c r="S134" s="134">
        <v>0</v>
      </c>
      <c r="T134" s="135">
        <f>S134*H134</f>
        <v>0</v>
      </c>
      <c r="AR134" s="136" t="s">
        <v>120</v>
      </c>
      <c r="AT134" s="136" t="s">
        <v>116</v>
      </c>
      <c r="AU134" s="136" t="s">
        <v>80</v>
      </c>
      <c r="AY134" s="13" t="s">
        <v>113</v>
      </c>
      <c r="BE134" s="137">
        <f>IF(N134="základní",J134,0)</f>
        <v>7386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3" t="s">
        <v>78</v>
      </c>
      <c r="BK134" s="137">
        <f>ROUND(I134*H134,2)</f>
        <v>7386</v>
      </c>
      <c r="BL134" s="13" t="s">
        <v>120</v>
      </c>
      <c r="BM134" s="136" t="s">
        <v>148</v>
      </c>
    </row>
    <row r="135" spans="2:65" s="1" customFormat="1" ht="33" customHeight="1">
      <c r="B135" s="28"/>
      <c r="C135" s="124" t="s">
        <v>149</v>
      </c>
      <c r="D135" s="124" t="s">
        <v>116</v>
      </c>
      <c r="E135" s="125" t="s">
        <v>150</v>
      </c>
      <c r="F135" s="126" t="s">
        <v>151</v>
      </c>
      <c r="G135" s="127" t="s">
        <v>147</v>
      </c>
      <c r="H135" s="128">
        <v>6.1550000000000002</v>
      </c>
      <c r="I135" s="129">
        <v>315</v>
      </c>
      <c r="J135" s="130">
        <f>ROUND(I135*H135,2)</f>
        <v>1938.83</v>
      </c>
      <c r="K135" s="131"/>
      <c r="L135" s="28"/>
      <c r="M135" s="132" t="s">
        <v>1</v>
      </c>
      <c r="N135" s="133" t="s">
        <v>38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120</v>
      </c>
      <c r="AT135" s="136" t="s">
        <v>116</v>
      </c>
      <c r="AU135" s="136" t="s">
        <v>80</v>
      </c>
      <c r="AY135" s="13" t="s">
        <v>113</v>
      </c>
      <c r="BE135" s="137">
        <f>IF(N135="základní",J135,0)</f>
        <v>1938.83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3" t="s">
        <v>78</v>
      </c>
      <c r="BK135" s="137">
        <f>ROUND(I135*H135,2)</f>
        <v>1938.83</v>
      </c>
      <c r="BL135" s="13" t="s">
        <v>120</v>
      </c>
      <c r="BM135" s="136" t="s">
        <v>152</v>
      </c>
    </row>
    <row r="136" spans="2:65" s="1" customFormat="1" ht="44.25" customHeight="1">
      <c r="B136" s="28"/>
      <c r="C136" s="124" t="s">
        <v>153</v>
      </c>
      <c r="D136" s="124" t="s">
        <v>116</v>
      </c>
      <c r="E136" s="125" t="s">
        <v>154</v>
      </c>
      <c r="F136" s="126" t="s">
        <v>155</v>
      </c>
      <c r="G136" s="127" t="s">
        <v>147</v>
      </c>
      <c r="H136" s="128">
        <v>240.04499999999999</v>
      </c>
      <c r="I136" s="129">
        <v>25</v>
      </c>
      <c r="J136" s="130">
        <f>ROUND(I136*H136,2)</f>
        <v>6001.13</v>
      </c>
      <c r="K136" s="131"/>
      <c r="L136" s="28"/>
      <c r="M136" s="132" t="s">
        <v>1</v>
      </c>
      <c r="N136" s="133" t="s">
        <v>38</v>
      </c>
      <c r="P136" s="134">
        <f>O136*H136</f>
        <v>0</v>
      </c>
      <c r="Q136" s="134">
        <v>0</v>
      </c>
      <c r="R136" s="134">
        <f>Q136*H136</f>
        <v>0</v>
      </c>
      <c r="S136" s="134">
        <v>0</v>
      </c>
      <c r="T136" s="135">
        <f>S136*H136</f>
        <v>0</v>
      </c>
      <c r="AR136" s="136" t="s">
        <v>120</v>
      </c>
      <c r="AT136" s="136" t="s">
        <v>116</v>
      </c>
      <c r="AU136" s="136" t="s">
        <v>80</v>
      </c>
      <c r="AY136" s="13" t="s">
        <v>113</v>
      </c>
      <c r="BE136" s="137">
        <f>IF(N136="základní",J136,0)</f>
        <v>6001.13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3" t="s">
        <v>78</v>
      </c>
      <c r="BK136" s="137">
        <f>ROUND(I136*H136,2)</f>
        <v>6001.13</v>
      </c>
      <c r="BL136" s="13" t="s">
        <v>120</v>
      </c>
      <c r="BM136" s="136" t="s">
        <v>156</v>
      </c>
    </row>
    <row r="137" spans="2:65" s="1" customFormat="1" ht="55.5" customHeight="1">
      <c r="B137" s="28"/>
      <c r="C137" s="124" t="s">
        <v>157</v>
      </c>
      <c r="D137" s="124" t="s">
        <v>116</v>
      </c>
      <c r="E137" s="125" t="s">
        <v>158</v>
      </c>
      <c r="F137" s="126" t="s">
        <v>159</v>
      </c>
      <c r="G137" s="127" t="s">
        <v>147</v>
      </c>
      <c r="H137" s="128">
        <v>6.1550000000000002</v>
      </c>
      <c r="I137" s="129">
        <v>3500</v>
      </c>
      <c r="J137" s="130">
        <f>ROUND(I137*H137,2)</f>
        <v>21542.5</v>
      </c>
      <c r="K137" s="131"/>
      <c r="L137" s="28"/>
      <c r="M137" s="132" t="s">
        <v>1</v>
      </c>
      <c r="N137" s="133" t="s">
        <v>38</v>
      </c>
      <c r="P137" s="134">
        <f>O137*H137</f>
        <v>0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AR137" s="136" t="s">
        <v>120</v>
      </c>
      <c r="AT137" s="136" t="s">
        <v>116</v>
      </c>
      <c r="AU137" s="136" t="s">
        <v>80</v>
      </c>
      <c r="AY137" s="13" t="s">
        <v>113</v>
      </c>
      <c r="BE137" s="137">
        <f>IF(N137="základní",J137,0)</f>
        <v>21542.5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3" t="s">
        <v>78</v>
      </c>
      <c r="BK137" s="137">
        <f>ROUND(I137*H137,2)</f>
        <v>21542.5</v>
      </c>
      <c r="BL137" s="13" t="s">
        <v>120</v>
      </c>
      <c r="BM137" s="136" t="s">
        <v>160</v>
      </c>
    </row>
    <row r="138" spans="2:65" s="11" customFormat="1" ht="22.9" customHeight="1">
      <c r="B138" s="112"/>
      <c r="D138" s="113" t="s">
        <v>72</v>
      </c>
      <c r="E138" s="122" t="s">
        <v>161</v>
      </c>
      <c r="F138" s="122" t="s">
        <v>162</v>
      </c>
      <c r="I138" s="115"/>
      <c r="J138" s="123">
        <f>BK138</f>
        <v>0</v>
      </c>
      <c r="L138" s="112"/>
      <c r="M138" s="117"/>
      <c r="P138" s="118">
        <f>P139</f>
        <v>0</v>
      </c>
      <c r="R138" s="118">
        <f>R139</f>
        <v>0</v>
      </c>
      <c r="T138" s="119">
        <f>T139</f>
        <v>0</v>
      </c>
      <c r="AR138" s="113" t="s">
        <v>78</v>
      </c>
      <c r="AT138" s="120" t="s">
        <v>72</v>
      </c>
      <c r="AU138" s="120" t="s">
        <v>78</v>
      </c>
      <c r="AY138" s="113" t="s">
        <v>113</v>
      </c>
      <c r="BK138" s="121">
        <f>BK139</f>
        <v>0</v>
      </c>
    </row>
    <row r="139" spans="2:65" s="1" customFormat="1" ht="55.5" customHeight="1">
      <c r="B139" s="28"/>
      <c r="C139" s="124" t="s">
        <v>163</v>
      </c>
      <c r="D139" s="124" t="s">
        <v>116</v>
      </c>
      <c r="E139" s="125" t="s">
        <v>164</v>
      </c>
      <c r="F139" s="126" t="s">
        <v>165</v>
      </c>
      <c r="G139" s="127" t="s">
        <v>147</v>
      </c>
      <c r="H139" s="128">
        <v>0</v>
      </c>
      <c r="I139" s="129">
        <v>395</v>
      </c>
      <c r="J139" s="130">
        <f>ROUND(I139*H139,2)</f>
        <v>0</v>
      </c>
      <c r="K139" s="131"/>
      <c r="L139" s="28"/>
      <c r="M139" s="132" t="s">
        <v>1</v>
      </c>
      <c r="N139" s="133" t="s">
        <v>38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5">
        <f>S139*H139</f>
        <v>0</v>
      </c>
      <c r="AR139" s="136" t="s">
        <v>120</v>
      </c>
      <c r="AT139" s="136" t="s">
        <v>116</v>
      </c>
      <c r="AU139" s="136" t="s">
        <v>80</v>
      </c>
      <c r="AY139" s="13" t="s">
        <v>113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3" t="s">
        <v>78</v>
      </c>
      <c r="BK139" s="137">
        <f>ROUND(I139*H139,2)</f>
        <v>0</v>
      </c>
      <c r="BL139" s="13" t="s">
        <v>120</v>
      </c>
      <c r="BM139" s="136" t="s">
        <v>166</v>
      </c>
    </row>
    <row r="140" spans="2:65" s="11" customFormat="1" ht="25.9" customHeight="1">
      <c r="B140" s="112"/>
      <c r="D140" s="113" t="s">
        <v>72</v>
      </c>
      <c r="E140" s="114" t="s">
        <v>167</v>
      </c>
      <c r="F140" s="114" t="s">
        <v>168</v>
      </c>
      <c r="I140" s="115"/>
      <c r="J140" s="116">
        <f>BK140</f>
        <v>1321585.2</v>
      </c>
      <c r="L140" s="112"/>
      <c r="M140" s="117"/>
      <c r="P140" s="118">
        <f>P141+P148+P154+P177+P185</f>
        <v>0</v>
      </c>
      <c r="R140" s="118">
        <f>R141+R148+R154+R177+R185</f>
        <v>2.215757</v>
      </c>
      <c r="T140" s="119">
        <f>T141+T148+T154+T177+T185</f>
        <v>6.1550219999999989</v>
      </c>
      <c r="AR140" s="113" t="s">
        <v>80</v>
      </c>
      <c r="AT140" s="120" t="s">
        <v>72</v>
      </c>
      <c r="AU140" s="120" t="s">
        <v>73</v>
      </c>
      <c r="AY140" s="113" t="s">
        <v>113</v>
      </c>
      <c r="BK140" s="121">
        <f>BK141+BK148+BK154+BK177+BK185</f>
        <v>1321585.2</v>
      </c>
    </row>
    <row r="141" spans="2:65" s="11" customFormat="1" ht="22.9" customHeight="1">
      <c r="B141" s="112"/>
      <c r="D141" s="113" t="s">
        <v>72</v>
      </c>
      <c r="E141" s="122" t="s">
        <v>169</v>
      </c>
      <c r="F141" s="122" t="s">
        <v>170</v>
      </c>
      <c r="I141" s="115"/>
      <c r="J141" s="123">
        <f>BK141</f>
        <v>34594.1</v>
      </c>
      <c r="L141" s="112"/>
      <c r="M141" s="117"/>
      <c r="P141" s="118">
        <f>SUM(P142:P147)</f>
        <v>0</v>
      </c>
      <c r="R141" s="118">
        <f>SUM(R142:R147)</f>
        <v>4.938E-2</v>
      </c>
      <c r="T141" s="119">
        <f>SUM(T142:T147)</f>
        <v>0</v>
      </c>
      <c r="AR141" s="113" t="s">
        <v>80</v>
      </c>
      <c r="AT141" s="120" t="s">
        <v>72</v>
      </c>
      <c r="AU141" s="120" t="s">
        <v>78</v>
      </c>
      <c r="AY141" s="113" t="s">
        <v>113</v>
      </c>
      <c r="BK141" s="121">
        <f>SUM(BK142:BK147)</f>
        <v>34594.1</v>
      </c>
    </row>
    <row r="142" spans="2:65" s="1" customFormat="1" ht="24.2" customHeight="1">
      <c r="B142" s="28"/>
      <c r="C142" s="124" t="s">
        <v>8</v>
      </c>
      <c r="D142" s="124" t="s">
        <v>116</v>
      </c>
      <c r="E142" s="125" t="s">
        <v>171</v>
      </c>
      <c r="F142" s="126" t="s">
        <v>172</v>
      </c>
      <c r="G142" s="127" t="s">
        <v>173</v>
      </c>
      <c r="H142" s="128">
        <v>120</v>
      </c>
      <c r="I142" s="129">
        <v>225</v>
      </c>
      <c r="J142" s="130">
        <f t="shared" ref="J142:J147" si="0">ROUND(I142*H142,2)</f>
        <v>27000</v>
      </c>
      <c r="K142" s="131"/>
      <c r="L142" s="28"/>
      <c r="M142" s="132" t="s">
        <v>1</v>
      </c>
      <c r="N142" s="133" t="s">
        <v>38</v>
      </c>
      <c r="P142" s="134">
        <f t="shared" ref="P142:P147" si="1">O142*H142</f>
        <v>0</v>
      </c>
      <c r="Q142" s="134">
        <v>0</v>
      </c>
      <c r="R142" s="134">
        <f t="shared" ref="R142:R147" si="2">Q142*H142</f>
        <v>0</v>
      </c>
      <c r="S142" s="134">
        <v>0</v>
      </c>
      <c r="T142" s="135">
        <f t="shared" ref="T142:T147" si="3">S142*H142</f>
        <v>0</v>
      </c>
      <c r="AR142" s="136" t="s">
        <v>174</v>
      </c>
      <c r="AT142" s="136" t="s">
        <v>116</v>
      </c>
      <c r="AU142" s="136" t="s">
        <v>80</v>
      </c>
      <c r="AY142" s="13" t="s">
        <v>113</v>
      </c>
      <c r="BE142" s="137">
        <f t="shared" ref="BE142:BE147" si="4">IF(N142="základní",J142,0)</f>
        <v>27000</v>
      </c>
      <c r="BF142" s="137">
        <f t="shared" ref="BF142:BF147" si="5">IF(N142="snížená",J142,0)</f>
        <v>0</v>
      </c>
      <c r="BG142" s="137">
        <f t="shared" ref="BG142:BG147" si="6">IF(N142="zákl. přenesená",J142,0)</f>
        <v>0</v>
      </c>
      <c r="BH142" s="137">
        <f t="shared" ref="BH142:BH147" si="7">IF(N142="sníž. přenesená",J142,0)</f>
        <v>0</v>
      </c>
      <c r="BI142" s="137">
        <f t="shared" ref="BI142:BI147" si="8">IF(N142="nulová",J142,0)</f>
        <v>0</v>
      </c>
      <c r="BJ142" s="13" t="s">
        <v>78</v>
      </c>
      <c r="BK142" s="137">
        <f t="shared" ref="BK142:BK147" si="9">ROUND(I142*H142,2)</f>
        <v>27000</v>
      </c>
      <c r="BL142" s="13" t="s">
        <v>174</v>
      </c>
      <c r="BM142" s="136" t="s">
        <v>175</v>
      </c>
    </row>
    <row r="143" spans="2:65" s="1" customFormat="1" ht="16.5" customHeight="1">
      <c r="B143" s="28"/>
      <c r="C143" s="138" t="s">
        <v>176</v>
      </c>
      <c r="D143" s="138" t="s">
        <v>177</v>
      </c>
      <c r="E143" s="139" t="s">
        <v>178</v>
      </c>
      <c r="F143" s="140" t="s">
        <v>179</v>
      </c>
      <c r="G143" s="141" t="s">
        <v>180</v>
      </c>
      <c r="H143" s="142">
        <v>46.8</v>
      </c>
      <c r="I143" s="143">
        <v>55</v>
      </c>
      <c r="J143" s="144">
        <f t="shared" si="0"/>
        <v>2574</v>
      </c>
      <c r="K143" s="145"/>
      <c r="L143" s="146"/>
      <c r="M143" s="147" t="s">
        <v>1</v>
      </c>
      <c r="N143" s="148" t="s">
        <v>38</v>
      </c>
      <c r="P143" s="134">
        <f t="shared" si="1"/>
        <v>0</v>
      </c>
      <c r="Q143" s="134">
        <v>1E-3</v>
      </c>
      <c r="R143" s="134">
        <f t="shared" si="2"/>
        <v>4.6800000000000001E-2</v>
      </c>
      <c r="S143" s="134">
        <v>0</v>
      </c>
      <c r="T143" s="135">
        <f t="shared" si="3"/>
        <v>0</v>
      </c>
      <c r="AR143" s="136" t="s">
        <v>181</v>
      </c>
      <c r="AT143" s="136" t="s">
        <v>177</v>
      </c>
      <c r="AU143" s="136" t="s">
        <v>80</v>
      </c>
      <c r="AY143" s="13" t="s">
        <v>113</v>
      </c>
      <c r="BE143" s="137">
        <f t="shared" si="4"/>
        <v>2574</v>
      </c>
      <c r="BF143" s="137">
        <f t="shared" si="5"/>
        <v>0</v>
      </c>
      <c r="BG143" s="137">
        <f t="shared" si="6"/>
        <v>0</v>
      </c>
      <c r="BH143" s="137">
        <f t="shared" si="7"/>
        <v>0</v>
      </c>
      <c r="BI143" s="137">
        <f t="shared" si="8"/>
        <v>0</v>
      </c>
      <c r="BJ143" s="13" t="s">
        <v>78</v>
      </c>
      <c r="BK143" s="137">
        <f t="shared" si="9"/>
        <v>2574</v>
      </c>
      <c r="BL143" s="13" t="s">
        <v>174</v>
      </c>
      <c r="BM143" s="136" t="s">
        <v>182</v>
      </c>
    </row>
    <row r="144" spans="2:65" s="1" customFormat="1" ht="24.2" customHeight="1">
      <c r="B144" s="28"/>
      <c r="C144" s="124" t="s">
        <v>183</v>
      </c>
      <c r="D144" s="124" t="s">
        <v>116</v>
      </c>
      <c r="E144" s="125" t="s">
        <v>184</v>
      </c>
      <c r="F144" s="126" t="s">
        <v>185</v>
      </c>
      <c r="G144" s="127" t="s">
        <v>186</v>
      </c>
      <c r="H144" s="128">
        <v>6</v>
      </c>
      <c r="I144" s="129">
        <v>160</v>
      </c>
      <c r="J144" s="130">
        <f t="shared" si="0"/>
        <v>960</v>
      </c>
      <c r="K144" s="131"/>
      <c r="L144" s="28"/>
      <c r="M144" s="132" t="s">
        <v>1</v>
      </c>
      <c r="N144" s="133" t="s">
        <v>38</v>
      </c>
      <c r="P144" s="134">
        <f t="shared" si="1"/>
        <v>0</v>
      </c>
      <c r="Q144" s="134">
        <v>0</v>
      </c>
      <c r="R144" s="134">
        <f t="shared" si="2"/>
        <v>0</v>
      </c>
      <c r="S144" s="134">
        <v>0</v>
      </c>
      <c r="T144" s="135">
        <f t="shared" si="3"/>
        <v>0</v>
      </c>
      <c r="AR144" s="136" t="s">
        <v>174</v>
      </c>
      <c r="AT144" s="136" t="s">
        <v>116</v>
      </c>
      <c r="AU144" s="136" t="s">
        <v>80</v>
      </c>
      <c r="AY144" s="13" t="s">
        <v>113</v>
      </c>
      <c r="BE144" s="137">
        <f t="shared" si="4"/>
        <v>960</v>
      </c>
      <c r="BF144" s="137">
        <f t="shared" si="5"/>
        <v>0</v>
      </c>
      <c r="BG144" s="137">
        <f t="shared" si="6"/>
        <v>0</v>
      </c>
      <c r="BH144" s="137">
        <f t="shared" si="7"/>
        <v>0</v>
      </c>
      <c r="BI144" s="137">
        <f t="shared" si="8"/>
        <v>0</v>
      </c>
      <c r="BJ144" s="13" t="s">
        <v>78</v>
      </c>
      <c r="BK144" s="137">
        <f t="shared" si="9"/>
        <v>960</v>
      </c>
      <c r="BL144" s="13" t="s">
        <v>174</v>
      </c>
      <c r="BM144" s="136" t="s">
        <v>187</v>
      </c>
    </row>
    <row r="145" spans="2:65" s="1" customFormat="1" ht="16.5" customHeight="1">
      <c r="B145" s="28"/>
      <c r="C145" s="138" t="s">
        <v>188</v>
      </c>
      <c r="D145" s="138" t="s">
        <v>177</v>
      </c>
      <c r="E145" s="139" t="s">
        <v>189</v>
      </c>
      <c r="F145" s="140" t="s">
        <v>190</v>
      </c>
      <c r="G145" s="141" t="s">
        <v>186</v>
      </c>
      <c r="H145" s="142">
        <v>6</v>
      </c>
      <c r="I145" s="143">
        <v>44</v>
      </c>
      <c r="J145" s="144">
        <f t="shared" si="0"/>
        <v>264</v>
      </c>
      <c r="K145" s="145"/>
      <c r="L145" s="146"/>
      <c r="M145" s="147" t="s">
        <v>1</v>
      </c>
      <c r="N145" s="148" t="s">
        <v>38</v>
      </c>
      <c r="P145" s="134">
        <f t="shared" si="1"/>
        <v>0</v>
      </c>
      <c r="Q145" s="134">
        <v>4.2999999999999999E-4</v>
      </c>
      <c r="R145" s="134">
        <f t="shared" si="2"/>
        <v>2.5799999999999998E-3</v>
      </c>
      <c r="S145" s="134">
        <v>0</v>
      </c>
      <c r="T145" s="135">
        <f t="shared" si="3"/>
        <v>0</v>
      </c>
      <c r="AR145" s="136" t="s">
        <v>181</v>
      </c>
      <c r="AT145" s="136" t="s">
        <v>177</v>
      </c>
      <c r="AU145" s="136" t="s">
        <v>80</v>
      </c>
      <c r="AY145" s="13" t="s">
        <v>113</v>
      </c>
      <c r="BE145" s="137">
        <f t="shared" si="4"/>
        <v>264</v>
      </c>
      <c r="BF145" s="137">
        <f t="shared" si="5"/>
        <v>0</v>
      </c>
      <c r="BG145" s="137">
        <f t="shared" si="6"/>
        <v>0</v>
      </c>
      <c r="BH145" s="137">
        <f t="shared" si="7"/>
        <v>0</v>
      </c>
      <c r="BI145" s="137">
        <f t="shared" si="8"/>
        <v>0</v>
      </c>
      <c r="BJ145" s="13" t="s">
        <v>78</v>
      </c>
      <c r="BK145" s="137">
        <f t="shared" si="9"/>
        <v>264</v>
      </c>
      <c r="BL145" s="13" t="s">
        <v>174</v>
      </c>
      <c r="BM145" s="136" t="s">
        <v>191</v>
      </c>
    </row>
    <row r="146" spans="2:65" s="1" customFormat="1" ht="44.25" customHeight="1">
      <c r="B146" s="28"/>
      <c r="C146" s="124" t="s">
        <v>174</v>
      </c>
      <c r="D146" s="124" t="s">
        <v>116</v>
      </c>
      <c r="E146" s="125" t="s">
        <v>192</v>
      </c>
      <c r="F146" s="126" t="s">
        <v>193</v>
      </c>
      <c r="G146" s="127" t="s">
        <v>186</v>
      </c>
      <c r="H146" s="128">
        <v>1</v>
      </c>
      <c r="I146" s="129">
        <v>3605</v>
      </c>
      <c r="J146" s="130">
        <f t="shared" si="0"/>
        <v>3605</v>
      </c>
      <c r="K146" s="131"/>
      <c r="L146" s="28"/>
      <c r="M146" s="132" t="s">
        <v>1</v>
      </c>
      <c r="N146" s="133" t="s">
        <v>38</v>
      </c>
      <c r="P146" s="134">
        <f t="shared" si="1"/>
        <v>0</v>
      </c>
      <c r="Q146" s="134">
        <v>0</v>
      </c>
      <c r="R146" s="134">
        <f t="shared" si="2"/>
        <v>0</v>
      </c>
      <c r="S146" s="134">
        <v>0</v>
      </c>
      <c r="T146" s="135">
        <f t="shared" si="3"/>
        <v>0</v>
      </c>
      <c r="AR146" s="136" t="s">
        <v>174</v>
      </c>
      <c r="AT146" s="136" t="s">
        <v>116</v>
      </c>
      <c r="AU146" s="136" t="s">
        <v>80</v>
      </c>
      <c r="AY146" s="13" t="s">
        <v>113</v>
      </c>
      <c r="BE146" s="137">
        <f t="shared" si="4"/>
        <v>3605</v>
      </c>
      <c r="BF146" s="137">
        <f t="shared" si="5"/>
        <v>0</v>
      </c>
      <c r="BG146" s="137">
        <f t="shared" si="6"/>
        <v>0</v>
      </c>
      <c r="BH146" s="137">
        <f t="shared" si="7"/>
        <v>0</v>
      </c>
      <c r="BI146" s="137">
        <f t="shared" si="8"/>
        <v>0</v>
      </c>
      <c r="BJ146" s="13" t="s">
        <v>78</v>
      </c>
      <c r="BK146" s="137">
        <f t="shared" si="9"/>
        <v>3605</v>
      </c>
      <c r="BL146" s="13" t="s">
        <v>174</v>
      </c>
      <c r="BM146" s="136" t="s">
        <v>194</v>
      </c>
    </row>
    <row r="147" spans="2:65" s="1" customFormat="1" ht="44.25" customHeight="1">
      <c r="B147" s="28"/>
      <c r="C147" s="124" t="s">
        <v>195</v>
      </c>
      <c r="D147" s="124" t="s">
        <v>116</v>
      </c>
      <c r="E147" s="125" t="s">
        <v>196</v>
      </c>
      <c r="F147" s="126" t="s">
        <v>197</v>
      </c>
      <c r="G147" s="127" t="s">
        <v>147</v>
      </c>
      <c r="H147" s="128">
        <v>4.9000000000000002E-2</v>
      </c>
      <c r="I147" s="129">
        <v>3900</v>
      </c>
      <c r="J147" s="130">
        <f t="shared" si="0"/>
        <v>191.1</v>
      </c>
      <c r="K147" s="131"/>
      <c r="L147" s="28"/>
      <c r="M147" s="132" t="s">
        <v>1</v>
      </c>
      <c r="N147" s="133" t="s">
        <v>38</v>
      </c>
      <c r="P147" s="134">
        <f t="shared" si="1"/>
        <v>0</v>
      </c>
      <c r="Q147" s="134">
        <v>0</v>
      </c>
      <c r="R147" s="134">
        <f t="shared" si="2"/>
        <v>0</v>
      </c>
      <c r="S147" s="134">
        <v>0</v>
      </c>
      <c r="T147" s="135">
        <f t="shared" si="3"/>
        <v>0</v>
      </c>
      <c r="AR147" s="136" t="s">
        <v>174</v>
      </c>
      <c r="AT147" s="136" t="s">
        <v>116</v>
      </c>
      <c r="AU147" s="136" t="s">
        <v>80</v>
      </c>
      <c r="AY147" s="13" t="s">
        <v>113</v>
      </c>
      <c r="BE147" s="137">
        <f t="shared" si="4"/>
        <v>191.1</v>
      </c>
      <c r="BF147" s="137">
        <f t="shared" si="5"/>
        <v>0</v>
      </c>
      <c r="BG147" s="137">
        <f t="shared" si="6"/>
        <v>0</v>
      </c>
      <c r="BH147" s="137">
        <f t="shared" si="7"/>
        <v>0</v>
      </c>
      <c r="BI147" s="137">
        <f t="shared" si="8"/>
        <v>0</v>
      </c>
      <c r="BJ147" s="13" t="s">
        <v>78</v>
      </c>
      <c r="BK147" s="137">
        <f t="shared" si="9"/>
        <v>191.1</v>
      </c>
      <c r="BL147" s="13" t="s">
        <v>174</v>
      </c>
      <c r="BM147" s="136" t="s">
        <v>198</v>
      </c>
    </row>
    <row r="148" spans="2:65" s="11" customFormat="1" ht="22.9" customHeight="1">
      <c r="B148" s="112"/>
      <c r="D148" s="113" t="s">
        <v>72</v>
      </c>
      <c r="E148" s="122" t="s">
        <v>199</v>
      </c>
      <c r="F148" s="122" t="s">
        <v>200</v>
      </c>
      <c r="I148" s="115"/>
      <c r="J148" s="123">
        <f>BK148</f>
        <v>59672.7</v>
      </c>
      <c r="L148" s="112"/>
      <c r="M148" s="117"/>
      <c r="P148" s="118">
        <f>SUM(P149:P153)</f>
        <v>0</v>
      </c>
      <c r="R148" s="118">
        <f>SUM(R149:R153)</f>
        <v>1.129</v>
      </c>
      <c r="T148" s="119">
        <f>SUM(T149:T153)</f>
        <v>0.96799999999999997</v>
      </c>
      <c r="AR148" s="113" t="s">
        <v>80</v>
      </c>
      <c r="AT148" s="120" t="s">
        <v>72</v>
      </c>
      <c r="AU148" s="120" t="s">
        <v>78</v>
      </c>
      <c r="AY148" s="113" t="s">
        <v>113</v>
      </c>
      <c r="BK148" s="121">
        <f>SUM(BK149:BK153)</f>
        <v>59672.7</v>
      </c>
    </row>
    <row r="149" spans="2:65" s="1" customFormat="1" ht="44.25" customHeight="1">
      <c r="B149" s="28"/>
      <c r="C149" s="124" t="s">
        <v>201</v>
      </c>
      <c r="D149" s="124" t="s">
        <v>116</v>
      </c>
      <c r="E149" s="125" t="s">
        <v>202</v>
      </c>
      <c r="F149" s="126" t="s">
        <v>203</v>
      </c>
      <c r="G149" s="127" t="s">
        <v>173</v>
      </c>
      <c r="H149" s="128">
        <v>40</v>
      </c>
      <c r="I149" s="129">
        <v>205</v>
      </c>
      <c r="J149" s="130">
        <f>ROUND(I149*H149,2)</f>
        <v>8200</v>
      </c>
      <c r="K149" s="131"/>
      <c r="L149" s="28"/>
      <c r="M149" s="132" t="s">
        <v>1</v>
      </c>
      <c r="N149" s="133" t="s">
        <v>38</v>
      </c>
      <c r="P149" s="134">
        <f>O149*H149</f>
        <v>0</v>
      </c>
      <c r="Q149" s="134">
        <v>0</v>
      </c>
      <c r="R149" s="134">
        <f>Q149*H149</f>
        <v>0</v>
      </c>
      <c r="S149" s="134">
        <v>1.2319999999999999E-2</v>
      </c>
      <c r="T149" s="135">
        <f>S149*H149</f>
        <v>0.49279999999999996</v>
      </c>
      <c r="AR149" s="136" t="s">
        <v>174</v>
      </c>
      <c r="AT149" s="136" t="s">
        <v>116</v>
      </c>
      <c r="AU149" s="136" t="s">
        <v>80</v>
      </c>
      <c r="AY149" s="13" t="s">
        <v>113</v>
      </c>
      <c r="BE149" s="137">
        <f>IF(N149="základní",J149,0)</f>
        <v>8200</v>
      </c>
      <c r="BF149" s="137">
        <f>IF(N149="snížená",J149,0)</f>
        <v>0</v>
      </c>
      <c r="BG149" s="137">
        <f>IF(N149="zákl. přenesená",J149,0)</f>
        <v>0</v>
      </c>
      <c r="BH149" s="137">
        <f>IF(N149="sníž. přenesená",J149,0)</f>
        <v>0</v>
      </c>
      <c r="BI149" s="137">
        <f>IF(N149="nulová",J149,0)</f>
        <v>0</v>
      </c>
      <c r="BJ149" s="13" t="s">
        <v>78</v>
      </c>
      <c r="BK149" s="137">
        <f>ROUND(I149*H149,2)</f>
        <v>8200</v>
      </c>
      <c r="BL149" s="13" t="s">
        <v>174</v>
      </c>
      <c r="BM149" s="136" t="s">
        <v>204</v>
      </c>
    </row>
    <row r="150" spans="2:65" s="1" customFormat="1" ht="24.2" customHeight="1">
      <c r="B150" s="28"/>
      <c r="C150" s="124" t="s">
        <v>205</v>
      </c>
      <c r="D150" s="124" t="s">
        <v>116</v>
      </c>
      <c r="E150" s="125" t="s">
        <v>206</v>
      </c>
      <c r="F150" s="126" t="s">
        <v>207</v>
      </c>
      <c r="G150" s="127" t="s">
        <v>173</v>
      </c>
      <c r="H150" s="128">
        <v>40</v>
      </c>
      <c r="I150" s="129">
        <v>570</v>
      </c>
      <c r="J150" s="130">
        <f>ROUND(I150*H150,2)</f>
        <v>22800</v>
      </c>
      <c r="K150" s="131"/>
      <c r="L150" s="28"/>
      <c r="M150" s="132" t="s">
        <v>1</v>
      </c>
      <c r="N150" s="133" t="s">
        <v>38</v>
      </c>
      <c r="P150" s="134">
        <f>O150*H150</f>
        <v>0</v>
      </c>
      <c r="Q150" s="134">
        <v>1.363E-2</v>
      </c>
      <c r="R150" s="134">
        <f>Q150*H150</f>
        <v>0.54520000000000002</v>
      </c>
      <c r="S150" s="134">
        <v>0</v>
      </c>
      <c r="T150" s="135">
        <f>S150*H150</f>
        <v>0</v>
      </c>
      <c r="AR150" s="136" t="s">
        <v>174</v>
      </c>
      <c r="AT150" s="136" t="s">
        <v>116</v>
      </c>
      <c r="AU150" s="136" t="s">
        <v>80</v>
      </c>
      <c r="AY150" s="13" t="s">
        <v>113</v>
      </c>
      <c r="BE150" s="137">
        <f>IF(N150="základní",J150,0)</f>
        <v>22800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3" t="s">
        <v>78</v>
      </c>
      <c r="BK150" s="137">
        <f>ROUND(I150*H150,2)</f>
        <v>22800</v>
      </c>
      <c r="BL150" s="13" t="s">
        <v>174</v>
      </c>
      <c r="BM150" s="136" t="s">
        <v>208</v>
      </c>
    </row>
    <row r="151" spans="2:65" s="1" customFormat="1" ht="37.9" customHeight="1">
      <c r="B151" s="28"/>
      <c r="C151" s="124" t="s">
        <v>209</v>
      </c>
      <c r="D151" s="124" t="s">
        <v>116</v>
      </c>
      <c r="E151" s="125" t="s">
        <v>210</v>
      </c>
      <c r="F151" s="126" t="s">
        <v>211</v>
      </c>
      <c r="G151" s="127" t="s">
        <v>173</v>
      </c>
      <c r="H151" s="128">
        <v>54</v>
      </c>
      <c r="I151" s="129">
        <v>144</v>
      </c>
      <c r="J151" s="130">
        <f>ROUND(I151*H151,2)</f>
        <v>7776</v>
      </c>
      <c r="K151" s="131"/>
      <c r="L151" s="28"/>
      <c r="M151" s="132" t="s">
        <v>1</v>
      </c>
      <c r="N151" s="133" t="s">
        <v>38</v>
      </c>
      <c r="P151" s="134">
        <f>O151*H151</f>
        <v>0</v>
      </c>
      <c r="Q151" s="134">
        <v>0</v>
      </c>
      <c r="R151" s="134">
        <f>Q151*H151</f>
        <v>0</v>
      </c>
      <c r="S151" s="134">
        <v>8.8000000000000005E-3</v>
      </c>
      <c r="T151" s="135">
        <f>S151*H151</f>
        <v>0.47520000000000001</v>
      </c>
      <c r="AR151" s="136" t="s">
        <v>174</v>
      </c>
      <c r="AT151" s="136" t="s">
        <v>116</v>
      </c>
      <c r="AU151" s="136" t="s">
        <v>80</v>
      </c>
      <c r="AY151" s="13" t="s">
        <v>113</v>
      </c>
      <c r="BE151" s="137">
        <f>IF(N151="základní",J151,0)</f>
        <v>7776</v>
      </c>
      <c r="BF151" s="137">
        <f>IF(N151="snížená",J151,0)</f>
        <v>0</v>
      </c>
      <c r="BG151" s="137">
        <f>IF(N151="zákl. přenesená",J151,0)</f>
        <v>0</v>
      </c>
      <c r="BH151" s="137">
        <f>IF(N151="sníž. přenesená",J151,0)</f>
        <v>0</v>
      </c>
      <c r="BI151" s="137">
        <f>IF(N151="nulová",J151,0)</f>
        <v>0</v>
      </c>
      <c r="BJ151" s="13" t="s">
        <v>78</v>
      </c>
      <c r="BK151" s="137">
        <f>ROUND(I151*H151,2)</f>
        <v>7776</v>
      </c>
      <c r="BL151" s="13" t="s">
        <v>174</v>
      </c>
      <c r="BM151" s="136" t="s">
        <v>212</v>
      </c>
    </row>
    <row r="152" spans="2:65" s="1" customFormat="1" ht="33" customHeight="1">
      <c r="B152" s="28"/>
      <c r="C152" s="124" t="s">
        <v>7</v>
      </c>
      <c r="D152" s="124" t="s">
        <v>116</v>
      </c>
      <c r="E152" s="125" t="s">
        <v>213</v>
      </c>
      <c r="F152" s="126" t="s">
        <v>214</v>
      </c>
      <c r="G152" s="127" t="s">
        <v>215</v>
      </c>
      <c r="H152" s="128">
        <v>30</v>
      </c>
      <c r="I152" s="129">
        <v>610</v>
      </c>
      <c r="J152" s="130">
        <f>ROUND(I152*H152,2)</f>
        <v>18300</v>
      </c>
      <c r="K152" s="131"/>
      <c r="L152" s="28"/>
      <c r="M152" s="132" t="s">
        <v>1</v>
      </c>
      <c r="N152" s="133" t="s">
        <v>38</v>
      </c>
      <c r="P152" s="134">
        <f>O152*H152</f>
        <v>0</v>
      </c>
      <c r="Q152" s="134">
        <v>1.9460000000000002E-2</v>
      </c>
      <c r="R152" s="134">
        <f>Q152*H152</f>
        <v>0.5838000000000001</v>
      </c>
      <c r="S152" s="134">
        <v>0</v>
      </c>
      <c r="T152" s="135">
        <f>S152*H152</f>
        <v>0</v>
      </c>
      <c r="AR152" s="136" t="s">
        <v>174</v>
      </c>
      <c r="AT152" s="136" t="s">
        <v>116</v>
      </c>
      <c r="AU152" s="136" t="s">
        <v>80</v>
      </c>
      <c r="AY152" s="13" t="s">
        <v>113</v>
      </c>
      <c r="BE152" s="137">
        <f>IF(N152="základní",J152,0)</f>
        <v>18300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3" t="s">
        <v>78</v>
      </c>
      <c r="BK152" s="137">
        <f>ROUND(I152*H152,2)</f>
        <v>18300</v>
      </c>
      <c r="BL152" s="13" t="s">
        <v>174</v>
      </c>
      <c r="BM152" s="136" t="s">
        <v>216</v>
      </c>
    </row>
    <row r="153" spans="2:65" s="1" customFormat="1" ht="49.15" customHeight="1">
      <c r="B153" s="28"/>
      <c r="C153" s="124" t="s">
        <v>217</v>
      </c>
      <c r="D153" s="124" t="s">
        <v>116</v>
      </c>
      <c r="E153" s="125" t="s">
        <v>218</v>
      </c>
      <c r="F153" s="126" t="s">
        <v>219</v>
      </c>
      <c r="G153" s="127" t="s">
        <v>147</v>
      </c>
      <c r="H153" s="128">
        <v>1.129</v>
      </c>
      <c r="I153" s="129">
        <v>2300</v>
      </c>
      <c r="J153" s="130">
        <f>ROUND(I153*H153,2)</f>
        <v>2596.6999999999998</v>
      </c>
      <c r="K153" s="131"/>
      <c r="L153" s="28"/>
      <c r="M153" s="132" t="s">
        <v>1</v>
      </c>
      <c r="N153" s="133" t="s">
        <v>38</v>
      </c>
      <c r="P153" s="134">
        <f>O153*H153</f>
        <v>0</v>
      </c>
      <c r="Q153" s="134">
        <v>0</v>
      </c>
      <c r="R153" s="134">
        <f>Q153*H153</f>
        <v>0</v>
      </c>
      <c r="S153" s="134">
        <v>0</v>
      </c>
      <c r="T153" s="135">
        <f>S153*H153</f>
        <v>0</v>
      </c>
      <c r="AR153" s="136" t="s">
        <v>174</v>
      </c>
      <c r="AT153" s="136" t="s">
        <v>116</v>
      </c>
      <c r="AU153" s="136" t="s">
        <v>80</v>
      </c>
      <c r="AY153" s="13" t="s">
        <v>113</v>
      </c>
      <c r="BE153" s="137">
        <f>IF(N153="základní",J153,0)</f>
        <v>2596.6999999999998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3" t="s">
        <v>78</v>
      </c>
      <c r="BK153" s="137">
        <f>ROUND(I153*H153,2)</f>
        <v>2596.6999999999998</v>
      </c>
      <c r="BL153" s="13" t="s">
        <v>174</v>
      </c>
      <c r="BM153" s="136" t="s">
        <v>220</v>
      </c>
    </row>
    <row r="154" spans="2:65" s="11" customFormat="1" ht="22.9" customHeight="1">
      <c r="B154" s="112"/>
      <c r="D154" s="113" t="s">
        <v>72</v>
      </c>
      <c r="E154" s="122" t="s">
        <v>221</v>
      </c>
      <c r="F154" s="122" t="s">
        <v>222</v>
      </c>
      <c r="I154" s="115"/>
      <c r="J154" s="123">
        <f>BK154</f>
        <v>374762.9</v>
      </c>
      <c r="L154" s="112"/>
      <c r="M154" s="117"/>
      <c r="P154" s="118">
        <f>SUM(P155:P176)</f>
        <v>0</v>
      </c>
      <c r="R154" s="118">
        <f>SUM(R155:R176)</f>
        <v>0.86687199999999998</v>
      </c>
      <c r="T154" s="119">
        <f>SUM(T155:T176)</f>
        <v>5.0943319999999988</v>
      </c>
      <c r="AR154" s="113" t="s">
        <v>80</v>
      </c>
      <c r="AT154" s="120" t="s">
        <v>72</v>
      </c>
      <c r="AU154" s="120" t="s">
        <v>78</v>
      </c>
      <c r="AY154" s="113" t="s">
        <v>113</v>
      </c>
      <c r="BK154" s="121">
        <f>SUM(BK155:BK176)</f>
        <v>374762.9</v>
      </c>
    </row>
    <row r="155" spans="2:65" s="1" customFormat="1" ht="24.2" customHeight="1">
      <c r="B155" s="28"/>
      <c r="C155" s="124" t="s">
        <v>223</v>
      </c>
      <c r="D155" s="124" t="s">
        <v>116</v>
      </c>
      <c r="E155" s="125" t="s">
        <v>224</v>
      </c>
      <c r="F155" s="126" t="s">
        <v>225</v>
      </c>
      <c r="G155" s="127" t="s">
        <v>215</v>
      </c>
      <c r="H155" s="128">
        <v>713</v>
      </c>
      <c r="I155" s="129">
        <v>201</v>
      </c>
      <c r="J155" s="130">
        <f t="shared" ref="J155:J176" si="10">ROUND(I155*H155,2)</f>
        <v>143313</v>
      </c>
      <c r="K155" s="131"/>
      <c r="L155" s="28"/>
      <c r="M155" s="132" t="s">
        <v>1</v>
      </c>
      <c r="N155" s="133" t="s">
        <v>38</v>
      </c>
      <c r="P155" s="134">
        <f t="shared" ref="P155:P176" si="11">O155*H155</f>
        <v>0</v>
      </c>
      <c r="Q155" s="134">
        <v>0</v>
      </c>
      <c r="R155" s="134">
        <f t="shared" ref="R155:R176" si="12">Q155*H155</f>
        <v>0</v>
      </c>
      <c r="S155" s="134">
        <v>5.7099999999999998E-3</v>
      </c>
      <c r="T155" s="135">
        <f t="shared" ref="T155:T176" si="13">S155*H155</f>
        <v>4.0712299999999999</v>
      </c>
      <c r="AR155" s="136" t="s">
        <v>174</v>
      </c>
      <c r="AT155" s="136" t="s">
        <v>116</v>
      </c>
      <c r="AU155" s="136" t="s">
        <v>80</v>
      </c>
      <c r="AY155" s="13" t="s">
        <v>113</v>
      </c>
      <c r="BE155" s="137">
        <f t="shared" ref="BE155:BE176" si="14">IF(N155="základní",J155,0)</f>
        <v>143313</v>
      </c>
      <c r="BF155" s="137">
        <f t="shared" ref="BF155:BF176" si="15">IF(N155="snížená",J155,0)</f>
        <v>0</v>
      </c>
      <c r="BG155" s="137">
        <f t="shared" ref="BG155:BG176" si="16">IF(N155="zákl. přenesená",J155,0)</f>
        <v>0</v>
      </c>
      <c r="BH155" s="137">
        <f t="shared" ref="BH155:BH176" si="17">IF(N155="sníž. přenesená",J155,0)</f>
        <v>0</v>
      </c>
      <c r="BI155" s="137">
        <f t="shared" ref="BI155:BI176" si="18">IF(N155="nulová",J155,0)</f>
        <v>0</v>
      </c>
      <c r="BJ155" s="13" t="s">
        <v>78</v>
      </c>
      <c r="BK155" s="137">
        <f t="shared" ref="BK155:BK176" si="19">ROUND(I155*H155,2)</f>
        <v>143313</v>
      </c>
      <c r="BL155" s="13" t="s">
        <v>174</v>
      </c>
      <c r="BM155" s="136" t="s">
        <v>226</v>
      </c>
    </row>
    <row r="156" spans="2:65" s="1" customFormat="1" ht="37.9" customHeight="1">
      <c r="B156" s="28"/>
      <c r="C156" s="124" t="s">
        <v>227</v>
      </c>
      <c r="D156" s="124" t="s">
        <v>116</v>
      </c>
      <c r="E156" s="125" t="s">
        <v>228</v>
      </c>
      <c r="F156" s="126" t="s">
        <v>229</v>
      </c>
      <c r="G156" s="127" t="s">
        <v>173</v>
      </c>
      <c r="H156" s="128">
        <v>43</v>
      </c>
      <c r="I156" s="129">
        <v>79</v>
      </c>
      <c r="J156" s="130">
        <f t="shared" si="10"/>
        <v>3397</v>
      </c>
      <c r="K156" s="131"/>
      <c r="L156" s="28"/>
      <c r="M156" s="132" t="s">
        <v>1</v>
      </c>
      <c r="N156" s="133" t="s">
        <v>38</v>
      </c>
      <c r="P156" s="134">
        <f t="shared" si="11"/>
        <v>0</v>
      </c>
      <c r="Q156" s="134">
        <v>0</v>
      </c>
      <c r="R156" s="134">
        <f t="shared" si="12"/>
        <v>0</v>
      </c>
      <c r="S156" s="134">
        <v>3.3800000000000002E-3</v>
      </c>
      <c r="T156" s="135">
        <f t="shared" si="13"/>
        <v>0.14534</v>
      </c>
      <c r="AR156" s="136" t="s">
        <v>174</v>
      </c>
      <c r="AT156" s="136" t="s">
        <v>116</v>
      </c>
      <c r="AU156" s="136" t="s">
        <v>80</v>
      </c>
      <c r="AY156" s="13" t="s">
        <v>113</v>
      </c>
      <c r="BE156" s="137">
        <f t="shared" si="14"/>
        <v>3397</v>
      </c>
      <c r="BF156" s="137">
        <f t="shared" si="15"/>
        <v>0</v>
      </c>
      <c r="BG156" s="137">
        <f t="shared" si="16"/>
        <v>0</v>
      </c>
      <c r="BH156" s="137">
        <f t="shared" si="17"/>
        <v>0</v>
      </c>
      <c r="BI156" s="137">
        <f t="shared" si="18"/>
        <v>0</v>
      </c>
      <c r="BJ156" s="13" t="s">
        <v>78</v>
      </c>
      <c r="BK156" s="137">
        <f t="shared" si="19"/>
        <v>3397</v>
      </c>
      <c r="BL156" s="13" t="s">
        <v>174</v>
      </c>
      <c r="BM156" s="136" t="s">
        <v>230</v>
      </c>
    </row>
    <row r="157" spans="2:65" s="1" customFormat="1" ht="33" customHeight="1">
      <c r="B157" s="28"/>
      <c r="C157" s="124" t="s">
        <v>231</v>
      </c>
      <c r="D157" s="124" t="s">
        <v>116</v>
      </c>
      <c r="E157" s="125" t="s">
        <v>232</v>
      </c>
      <c r="F157" s="126" t="s">
        <v>233</v>
      </c>
      <c r="G157" s="127" t="s">
        <v>173</v>
      </c>
      <c r="H157" s="128">
        <v>61</v>
      </c>
      <c r="I157" s="129">
        <v>88</v>
      </c>
      <c r="J157" s="130">
        <f t="shared" si="10"/>
        <v>5368</v>
      </c>
      <c r="K157" s="131"/>
      <c r="L157" s="28"/>
      <c r="M157" s="132" t="s">
        <v>1</v>
      </c>
      <c r="N157" s="133" t="s">
        <v>38</v>
      </c>
      <c r="P157" s="134">
        <f t="shared" si="11"/>
        <v>0</v>
      </c>
      <c r="Q157" s="134">
        <v>0</v>
      </c>
      <c r="R157" s="134">
        <f t="shared" si="12"/>
        <v>0</v>
      </c>
      <c r="S157" s="134">
        <v>3.3800000000000002E-3</v>
      </c>
      <c r="T157" s="135">
        <f t="shared" si="13"/>
        <v>0.20618</v>
      </c>
      <c r="AR157" s="136" t="s">
        <v>174</v>
      </c>
      <c r="AT157" s="136" t="s">
        <v>116</v>
      </c>
      <c r="AU157" s="136" t="s">
        <v>80</v>
      </c>
      <c r="AY157" s="13" t="s">
        <v>113</v>
      </c>
      <c r="BE157" s="137">
        <f t="shared" si="14"/>
        <v>5368</v>
      </c>
      <c r="BF157" s="137">
        <f t="shared" si="15"/>
        <v>0</v>
      </c>
      <c r="BG157" s="137">
        <f t="shared" si="16"/>
        <v>0</v>
      </c>
      <c r="BH157" s="137">
        <f t="shared" si="17"/>
        <v>0</v>
      </c>
      <c r="BI157" s="137">
        <f t="shared" si="18"/>
        <v>0</v>
      </c>
      <c r="BJ157" s="13" t="s">
        <v>78</v>
      </c>
      <c r="BK157" s="137">
        <f t="shared" si="19"/>
        <v>5368</v>
      </c>
      <c r="BL157" s="13" t="s">
        <v>174</v>
      </c>
      <c r="BM157" s="136" t="s">
        <v>234</v>
      </c>
    </row>
    <row r="158" spans="2:65" s="1" customFormat="1" ht="24.2" customHeight="1">
      <c r="B158" s="28"/>
      <c r="C158" s="124" t="s">
        <v>235</v>
      </c>
      <c r="D158" s="124" t="s">
        <v>116</v>
      </c>
      <c r="E158" s="125" t="s">
        <v>236</v>
      </c>
      <c r="F158" s="126" t="s">
        <v>237</v>
      </c>
      <c r="G158" s="127" t="s">
        <v>173</v>
      </c>
      <c r="H158" s="128">
        <v>19</v>
      </c>
      <c r="I158" s="129">
        <v>65</v>
      </c>
      <c r="J158" s="130">
        <f t="shared" si="10"/>
        <v>1235</v>
      </c>
      <c r="K158" s="131"/>
      <c r="L158" s="28"/>
      <c r="M158" s="132" t="s">
        <v>1</v>
      </c>
      <c r="N158" s="133" t="s">
        <v>38</v>
      </c>
      <c r="P158" s="134">
        <f t="shared" si="11"/>
        <v>0</v>
      </c>
      <c r="Q158" s="134">
        <v>0</v>
      </c>
      <c r="R158" s="134">
        <f t="shared" si="12"/>
        <v>0</v>
      </c>
      <c r="S158" s="134">
        <v>3.48E-3</v>
      </c>
      <c r="T158" s="135">
        <f t="shared" si="13"/>
        <v>6.6119999999999998E-2</v>
      </c>
      <c r="AR158" s="136" t="s">
        <v>174</v>
      </c>
      <c r="AT158" s="136" t="s">
        <v>116</v>
      </c>
      <c r="AU158" s="136" t="s">
        <v>80</v>
      </c>
      <c r="AY158" s="13" t="s">
        <v>113</v>
      </c>
      <c r="BE158" s="137">
        <f t="shared" si="14"/>
        <v>1235</v>
      </c>
      <c r="BF158" s="137">
        <f t="shared" si="15"/>
        <v>0</v>
      </c>
      <c r="BG158" s="137">
        <f t="shared" si="16"/>
        <v>0</v>
      </c>
      <c r="BH158" s="137">
        <f t="shared" si="17"/>
        <v>0</v>
      </c>
      <c r="BI158" s="137">
        <f t="shared" si="18"/>
        <v>0</v>
      </c>
      <c r="BJ158" s="13" t="s">
        <v>78</v>
      </c>
      <c r="BK158" s="137">
        <f t="shared" si="19"/>
        <v>1235</v>
      </c>
      <c r="BL158" s="13" t="s">
        <v>174</v>
      </c>
      <c r="BM158" s="136" t="s">
        <v>238</v>
      </c>
    </row>
    <row r="159" spans="2:65" s="1" customFormat="1" ht="24.2" customHeight="1">
      <c r="B159" s="28"/>
      <c r="C159" s="124" t="s">
        <v>239</v>
      </c>
      <c r="D159" s="124" t="s">
        <v>116</v>
      </c>
      <c r="E159" s="125" t="s">
        <v>240</v>
      </c>
      <c r="F159" s="126" t="s">
        <v>241</v>
      </c>
      <c r="G159" s="127" t="s">
        <v>173</v>
      </c>
      <c r="H159" s="128">
        <v>11</v>
      </c>
      <c r="I159" s="129">
        <v>280</v>
      </c>
      <c r="J159" s="130">
        <f t="shared" si="10"/>
        <v>3080</v>
      </c>
      <c r="K159" s="131"/>
      <c r="L159" s="28"/>
      <c r="M159" s="132" t="s">
        <v>1</v>
      </c>
      <c r="N159" s="133" t="s">
        <v>38</v>
      </c>
      <c r="P159" s="134">
        <f t="shared" si="11"/>
        <v>0</v>
      </c>
      <c r="Q159" s="134">
        <v>0</v>
      </c>
      <c r="R159" s="134">
        <f t="shared" si="12"/>
        <v>0</v>
      </c>
      <c r="S159" s="134">
        <v>0</v>
      </c>
      <c r="T159" s="135">
        <f t="shared" si="13"/>
        <v>0</v>
      </c>
      <c r="AR159" s="136" t="s">
        <v>174</v>
      </c>
      <c r="AT159" s="136" t="s">
        <v>116</v>
      </c>
      <c r="AU159" s="136" t="s">
        <v>80</v>
      </c>
      <c r="AY159" s="13" t="s">
        <v>113</v>
      </c>
      <c r="BE159" s="137">
        <f t="shared" si="14"/>
        <v>3080</v>
      </c>
      <c r="BF159" s="137">
        <f t="shared" si="15"/>
        <v>0</v>
      </c>
      <c r="BG159" s="137">
        <f t="shared" si="16"/>
        <v>0</v>
      </c>
      <c r="BH159" s="137">
        <f t="shared" si="17"/>
        <v>0</v>
      </c>
      <c r="BI159" s="137">
        <f t="shared" si="18"/>
        <v>0</v>
      </c>
      <c r="BJ159" s="13" t="s">
        <v>78</v>
      </c>
      <c r="BK159" s="137">
        <f t="shared" si="19"/>
        <v>3080</v>
      </c>
      <c r="BL159" s="13" t="s">
        <v>174</v>
      </c>
      <c r="BM159" s="136" t="s">
        <v>242</v>
      </c>
    </row>
    <row r="160" spans="2:65" s="1" customFormat="1" ht="21.75" customHeight="1">
      <c r="B160" s="28"/>
      <c r="C160" s="124" t="s">
        <v>243</v>
      </c>
      <c r="D160" s="124" t="s">
        <v>116</v>
      </c>
      <c r="E160" s="125" t="s">
        <v>244</v>
      </c>
      <c r="F160" s="126" t="s">
        <v>245</v>
      </c>
      <c r="G160" s="127" t="s">
        <v>173</v>
      </c>
      <c r="H160" s="128">
        <v>14</v>
      </c>
      <c r="I160" s="129">
        <v>55</v>
      </c>
      <c r="J160" s="130">
        <f t="shared" si="10"/>
        <v>770</v>
      </c>
      <c r="K160" s="131"/>
      <c r="L160" s="28"/>
      <c r="M160" s="132" t="s">
        <v>1</v>
      </c>
      <c r="N160" s="133" t="s">
        <v>38</v>
      </c>
      <c r="P160" s="134">
        <f t="shared" si="11"/>
        <v>0</v>
      </c>
      <c r="Q160" s="134">
        <v>0</v>
      </c>
      <c r="R160" s="134">
        <f t="shared" si="12"/>
        <v>0</v>
      </c>
      <c r="S160" s="134">
        <v>1.6999999999999999E-3</v>
      </c>
      <c r="T160" s="135">
        <f t="shared" si="13"/>
        <v>2.3799999999999998E-2</v>
      </c>
      <c r="AR160" s="136" t="s">
        <v>174</v>
      </c>
      <c r="AT160" s="136" t="s">
        <v>116</v>
      </c>
      <c r="AU160" s="136" t="s">
        <v>80</v>
      </c>
      <c r="AY160" s="13" t="s">
        <v>113</v>
      </c>
      <c r="BE160" s="137">
        <f t="shared" si="14"/>
        <v>770</v>
      </c>
      <c r="BF160" s="137">
        <f t="shared" si="15"/>
        <v>0</v>
      </c>
      <c r="BG160" s="137">
        <f t="shared" si="16"/>
        <v>0</v>
      </c>
      <c r="BH160" s="137">
        <f t="shared" si="17"/>
        <v>0</v>
      </c>
      <c r="BI160" s="137">
        <f t="shared" si="18"/>
        <v>0</v>
      </c>
      <c r="BJ160" s="13" t="s">
        <v>78</v>
      </c>
      <c r="BK160" s="137">
        <f t="shared" si="19"/>
        <v>770</v>
      </c>
      <c r="BL160" s="13" t="s">
        <v>174</v>
      </c>
      <c r="BM160" s="136" t="s">
        <v>246</v>
      </c>
    </row>
    <row r="161" spans="2:65" s="1" customFormat="1" ht="24.2" customHeight="1">
      <c r="B161" s="28"/>
      <c r="C161" s="124" t="s">
        <v>247</v>
      </c>
      <c r="D161" s="124" t="s">
        <v>116</v>
      </c>
      <c r="E161" s="125" t="s">
        <v>248</v>
      </c>
      <c r="F161" s="126" t="s">
        <v>249</v>
      </c>
      <c r="G161" s="127" t="s">
        <v>173</v>
      </c>
      <c r="H161" s="128">
        <v>111</v>
      </c>
      <c r="I161" s="129">
        <v>79</v>
      </c>
      <c r="J161" s="130">
        <f t="shared" si="10"/>
        <v>8769</v>
      </c>
      <c r="K161" s="131"/>
      <c r="L161" s="28"/>
      <c r="M161" s="132" t="s">
        <v>1</v>
      </c>
      <c r="N161" s="133" t="s">
        <v>38</v>
      </c>
      <c r="P161" s="134">
        <f t="shared" si="11"/>
        <v>0</v>
      </c>
      <c r="Q161" s="134">
        <v>0</v>
      </c>
      <c r="R161" s="134">
        <f t="shared" si="12"/>
        <v>0</v>
      </c>
      <c r="S161" s="134">
        <v>1.7700000000000001E-3</v>
      </c>
      <c r="T161" s="135">
        <f t="shared" si="13"/>
        <v>0.19647000000000001</v>
      </c>
      <c r="AR161" s="136" t="s">
        <v>174</v>
      </c>
      <c r="AT161" s="136" t="s">
        <v>116</v>
      </c>
      <c r="AU161" s="136" t="s">
        <v>80</v>
      </c>
      <c r="AY161" s="13" t="s">
        <v>113</v>
      </c>
      <c r="BE161" s="137">
        <f t="shared" si="14"/>
        <v>8769</v>
      </c>
      <c r="BF161" s="137">
        <f t="shared" si="15"/>
        <v>0</v>
      </c>
      <c r="BG161" s="137">
        <f t="shared" si="16"/>
        <v>0</v>
      </c>
      <c r="BH161" s="137">
        <f t="shared" si="17"/>
        <v>0</v>
      </c>
      <c r="BI161" s="137">
        <f t="shared" si="18"/>
        <v>0</v>
      </c>
      <c r="BJ161" s="13" t="s">
        <v>78</v>
      </c>
      <c r="BK161" s="137">
        <f t="shared" si="19"/>
        <v>8769</v>
      </c>
      <c r="BL161" s="13" t="s">
        <v>174</v>
      </c>
      <c r="BM161" s="136" t="s">
        <v>250</v>
      </c>
    </row>
    <row r="162" spans="2:65" s="1" customFormat="1" ht="24.2" customHeight="1">
      <c r="B162" s="28"/>
      <c r="C162" s="124" t="s">
        <v>251</v>
      </c>
      <c r="D162" s="124" t="s">
        <v>116</v>
      </c>
      <c r="E162" s="125" t="s">
        <v>252</v>
      </c>
      <c r="F162" s="126" t="s">
        <v>253</v>
      </c>
      <c r="G162" s="127" t="s">
        <v>186</v>
      </c>
      <c r="H162" s="128">
        <v>10</v>
      </c>
      <c r="I162" s="129">
        <v>110</v>
      </c>
      <c r="J162" s="130">
        <f t="shared" si="10"/>
        <v>1100</v>
      </c>
      <c r="K162" s="131"/>
      <c r="L162" s="28"/>
      <c r="M162" s="132" t="s">
        <v>1</v>
      </c>
      <c r="N162" s="133" t="s">
        <v>38</v>
      </c>
      <c r="P162" s="134">
        <f t="shared" si="11"/>
        <v>0</v>
      </c>
      <c r="Q162" s="134">
        <v>0</v>
      </c>
      <c r="R162" s="134">
        <f t="shared" si="12"/>
        <v>0</v>
      </c>
      <c r="S162" s="134">
        <v>1.4999999999999999E-2</v>
      </c>
      <c r="T162" s="135">
        <f t="shared" si="13"/>
        <v>0.15</v>
      </c>
      <c r="AR162" s="136" t="s">
        <v>174</v>
      </c>
      <c r="AT162" s="136" t="s">
        <v>116</v>
      </c>
      <c r="AU162" s="136" t="s">
        <v>80</v>
      </c>
      <c r="AY162" s="13" t="s">
        <v>113</v>
      </c>
      <c r="BE162" s="137">
        <f t="shared" si="14"/>
        <v>1100</v>
      </c>
      <c r="BF162" s="137">
        <f t="shared" si="15"/>
        <v>0</v>
      </c>
      <c r="BG162" s="137">
        <f t="shared" si="16"/>
        <v>0</v>
      </c>
      <c r="BH162" s="137">
        <f t="shared" si="17"/>
        <v>0</v>
      </c>
      <c r="BI162" s="137">
        <f t="shared" si="18"/>
        <v>0</v>
      </c>
      <c r="BJ162" s="13" t="s">
        <v>78</v>
      </c>
      <c r="BK162" s="137">
        <f t="shared" si="19"/>
        <v>1100</v>
      </c>
      <c r="BL162" s="13" t="s">
        <v>174</v>
      </c>
      <c r="BM162" s="136" t="s">
        <v>254</v>
      </c>
    </row>
    <row r="163" spans="2:65" s="1" customFormat="1" ht="24.2" customHeight="1">
      <c r="B163" s="28"/>
      <c r="C163" s="124" t="s">
        <v>255</v>
      </c>
      <c r="D163" s="124" t="s">
        <v>116</v>
      </c>
      <c r="E163" s="125" t="s">
        <v>256</v>
      </c>
      <c r="F163" s="126" t="s">
        <v>257</v>
      </c>
      <c r="G163" s="127" t="s">
        <v>173</v>
      </c>
      <c r="H163" s="128">
        <v>102</v>
      </c>
      <c r="I163" s="129">
        <v>160</v>
      </c>
      <c r="J163" s="130">
        <f t="shared" si="10"/>
        <v>16320</v>
      </c>
      <c r="K163" s="131"/>
      <c r="L163" s="28"/>
      <c r="M163" s="132" t="s">
        <v>1</v>
      </c>
      <c r="N163" s="133" t="s">
        <v>38</v>
      </c>
      <c r="P163" s="134">
        <f t="shared" si="11"/>
        <v>0</v>
      </c>
      <c r="Q163" s="134">
        <v>0</v>
      </c>
      <c r="R163" s="134">
        <f t="shared" si="12"/>
        <v>0</v>
      </c>
      <c r="S163" s="134">
        <v>2E-3</v>
      </c>
      <c r="T163" s="135">
        <f t="shared" si="13"/>
        <v>0.20400000000000001</v>
      </c>
      <c r="AR163" s="136" t="s">
        <v>174</v>
      </c>
      <c r="AT163" s="136" t="s">
        <v>116</v>
      </c>
      <c r="AU163" s="136" t="s">
        <v>80</v>
      </c>
      <c r="AY163" s="13" t="s">
        <v>113</v>
      </c>
      <c r="BE163" s="137">
        <f t="shared" si="14"/>
        <v>16320</v>
      </c>
      <c r="BF163" s="137">
        <f t="shared" si="15"/>
        <v>0</v>
      </c>
      <c r="BG163" s="137">
        <f t="shared" si="16"/>
        <v>0</v>
      </c>
      <c r="BH163" s="137">
        <f t="shared" si="17"/>
        <v>0</v>
      </c>
      <c r="BI163" s="137">
        <f t="shared" si="18"/>
        <v>0</v>
      </c>
      <c r="BJ163" s="13" t="s">
        <v>78</v>
      </c>
      <c r="BK163" s="137">
        <f t="shared" si="19"/>
        <v>16320</v>
      </c>
      <c r="BL163" s="13" t="s">
        <v>174</v>
      </c>
      <c r="BM163" s="136" t="s">
        <v>258</v>
      </c>
    </row>
    <row r="164" spans="2:65" s="1" customFormat="1" ht="24.2" customHeight="1">
      <c r="B164" s="28"/>
      <c r="C164" s="124" t="s">
        <v>181</v>
      </c>
      <c r="D164" s="124" t="s">
        <v>116</v>
      </c>
      <c r="E164" s="125" t="s">
        <v>259</v>
      </c>
      <c r="F164" s="126" t="s">
        <v>260</v>
      </c>
      <c r="G164" s="127" t="s">
        <v>215</v>
      </c>
      <c r="H164" s="128">
        <v>1.8</v>
      </c>
      <c r="I164" s="129">
        <v>312</v>
      </c>
      <c r="J164" s="130">
        <f t="shared" si="10"/>
        <v>561.6</v>
      </c>
      <c r="K164" s="131"/>
      <c r="L164" s="28"/>
      <c r="M164" s="132" t="s">
        <v>1</v>
      </c>
      <c r="N164" s="133" t="s">
        <v>38</v>
      </c>
      <c r="P164" s="134">
        <f t="shared" si="11"/>
        <v>0</v>
      </c>
      <c r="Q164" s="134">
        <v>0</v>
      </c>
      <c r="R164" s="134">
        <f t="shared" si="12"/>
        <v>0</v>
      </c>
      <c r="S164" s="134">
        <v>5.8399999999999997E-3</v>
      </c>
      <c r="T164" s="135">
        <f t="shared" si="13"/>
        <v>1.0512000000000001E-2</v>
      </c>
      <c r="AR164" s="136" t="s">
        <v>174</v>
      </c>
      <c r="AT164" s="136" t="s">
        <v>116</v>
      </c>
      <c r="AU164" s="136" t="s">
        <v>80</v>
      </c>
      <c r="AY164" s="13" t="s">
        <v>113</v>
      </c>
      <c r="BE164" s="137">
        <f t="shared" si="14"/>
        <v>561.6</v>
      </c>
      <c r="BF164" s="137">
        <f t="shared" si="15"/>
        <v>0</v>
      </c>
      <c r="BG164" s="137">
        <f t="shared" si="16"/>
        <v>0</v>
      </c>
      <c r="BH164" s="137">
        <f t="shared" si="17"/>
        <v>0</v>
      </c>
      <c r="BI164" s="137">
        <f t="shared" si="18"/>
        <v>0</v>
      </c>
      <c r="BJ164" s="13" t="s">
        <v>78</v>
      </c>
      <c r="BK164" s="137">
        <f t="shared" si="19"/>
        <v>561.6</v>
      </c>
      <c r="BL164" s="13" t="s">
        <v>174</v>
      </c>
      <c r="BM164" s="136" t="s">
        <v>261</v>
      </c>
    </row>
    <row r="165" spans="2:65" s="1" customFormat="1" ht="37.9" customHeight="1">
      <c r="B165" s="28"/>
      <c r="C165" s="124" t="s">
        <v>262</v>
      </c>
      <c r="D165" s="124" t="s">
        <v>116</v>
      </c>
      <c r="E165" s="125" t="s">
        <v>263</v>
      </c>
      <c r="F165" s="126" t="s">
        <v>264</v>
      </c>
      <c r="G165" s="127" t="s">
        <v>186</v>
      </c>
      <c r="H165" s="128">
        <v>11</v>
      </c>
      <c r="I165" s="129">
        <v>230</v>
      </c>
      <c r="J165" s="130">
        <f t="shared" si="10"/>
        <v>2530</v>
      </c>
      <c r="K165" s="131"/>
      <c r="L165" s="28"/>
      <c r="M165" s="132" t="s">
        <v>1</v>
      </c>
      <c r="N165" s="133" t="s">
        <v>38</v>
      </c>
      <c r="P165" s="134">
        <f t="shared" si="11"/>
        <v>0</v>
      </c>
      <c r="Q165" s="134">
        <v>0</v>
      </c>
      <c r="R165" s="134">
        <f t="shared" si="12"/>
        <v>0</v>
      </c>
      <c r="S165" s="134">
        <v>1.8799999999999999E-3</v>
      </c>
      <c r="T165" s="135">
        <f t="shared" si="13"/>
        <v>2.068E-2</v>
      </c>
      <c r="AR165" s="136" t="s">
        <v>174</v>
      </c>
      <c r="AT165" s="136" t="s">
        <v>116</v>
      </c>
      <c r="AU165" s="136" t="s">
        <v>80</v>
      </c>
      <c r="AY165" s="13" t="s">
        <v>113</v>
      </c>
      <c r="BE165" s="137">
        <f t="shared" si="14"/>
        <v>2530</v>
      </c>
      <c r="BF165" s="137">
        <f t="shared" si="15"/>
        <v>0</v>
      </c>
      <c r="BG165" s="137">
        <f t="shared" si="16"/>
        <v>0</v>
      </c>
      <c r="BH165" s="137">
        <f t="shared" si="17"/>
        <v>0</v>
      </c>
      <c r="BI165" s="137">
        <f t="shared" si="18"/>
        <v>0</v>
      </c>
      <c r="BJ165" s="13" t="s">
        <v>78</v>
      </c>
      <c r="BK165" s="137">
        <f t="shared" si="19"/>
        <v>2530</v>
      </c>
      <c r="BL165" s="13" t="s">
        <v>174</v>
      </c>
      <c r="BM165" s="136" t="s">
        <v>265</v>
      </c>
    </row>
    <row r="166" spans="2:65" s="1" customFormat="1" ht="44.25" customHeight="1">
      <c r="B166" s="28"/>
      <c r="C166" s="124" t="s">
        <v>266</v>
      </c>
      <c r="D166" s="124" t="s">
        <v>116</v>
      </c>
      <c r="E166" s="125" t="s">
        <v>267</v>
      </c>
      <c r="F166" s="126" t="s">
        <v>268</v>
      </c>
      <c r="G166" s="127" t="s">
        <v>173</v>
      </c>
      <c r="H166" s="128">
        <v>43</v>
      </c>
      <c r="I166" s="129">
        <v>440</v>
      </c>
      <c r="J166" s="130">
        <f t="shared" si="10"/>
        <v>18920</v>
      </c>
      <c r="K166" s="131"/>
      <c r="L166" s="28"/>
      <c r="M166" s="132" t="s">
        <v>1</v>
      </c>
      <c r="N166" s="133" t="s">
        <v>38</v>
      </c>
      <c r="P166" s="134">
        <f t="shared" si="11"/>
        <v>0</v>
      </c>
      <c r="Q166" s="134">
        <v>3.5100000000000001E-3</v>
      </c>
      <c r="R166" s="134">
        <f t="shared" si="12"/>
        <v>0.15093000000000001</v>
      </c>
      <c r="S166" s="134">
        <v>0</v>
      </c>
      <c r="T166" s="135">
        <f t="shared" si="13"/>
        <v>0</v>
      </c>
      <c r="AR166" s="136" t="s">
        <v>174</v>
      </c>
      <c r="AT166" s="136" t="s">
        <v>116</v>
      </c>
      <c r="AU166" s="136" t="s">
        <v>80</v>
      </c>
      <c r="AY166" s="13" t="s">
        <v>113</v>
      </c>
      <c r="BE166" s="137">
        <f t="shared" si="14"/>
        <v>18920</v>
      </c>
      <c r="BF166" s="137">
        <f t="shared" si="15"/>
        <v>0</v>
      </c>
      <c r="BG166" s="137">
        <f t="shared" si="16"/>
        <v>0</v>
      </c>
      <c r="BH166" s="137">
        <f t="shared" si="17"/>
        <v>0</v>
      </c>
      <c r="BI166" s="137">
        <f t="shared" si="18"/>
        <v>0</v>
      </c>
      <c r="BJ166" s="13" t="s">
        <v>78</v>
      </c>
      <c r="BK166" s="137">
        <f t="shared" si="19"/>
        <v>18920</v>
      </c>
      <c r="BL166" s="13" t="s">
        <v>174</v>
      </c>
      <c r="BM166" s="136" t="s">
        <v>269</v>
      </c>
    </row>
    <row r="167" spans="2:65" s="1" customFormat="1" ht="37.9" customHeight="1">
      <c r="B167" s="28"/>
      <c r="C167" s="124" t="s">
        <v>270</v>
      </c>
      <c r="D167" s="124" t="s">
        <v>116</v>
      </c>
      <c r="E167" s="125" t="s">
        <v>271</v>
      </c>
      <c r="F167" s="126" t="s">
        <v>272</v>
      </c>
      <c r="G167" s="127" t="s">
        <v>173</v>
      </c>
      <c r="H167" s="128">
        <v>61</v>
      </c>
      <c r="I167" s="129">
        <v>470</v>
      </c>
      <c r="J167" s="130">
        <f t="shared" si="10"/>
        <v>28670</v>
      </c>
      <c r="K167" s="131"/>
      <c r="L167" s="28"/>
      <c r="M167" s="132" t="s">
        <v>1</v>
      </c>
      <c r="N167" s="133" t="s">
        <v>38</v>
      </c>
      <c r="P167" s="134">
        <f t="shared" si="11"/>
        <v>0</v>
      </c>
      <c r="Q167" s="134">
        <v>3.5100000000000001E-3</v>
      </c>
      <c r="R167" s="134">
        <f t="shared" si="12"/>
        <v>0.21410999999999999</v>
      </c>
      <c r="S167" s="134">
        <v>0</v>
      </c>
      <c r="T167" s="135">
        <f t="shared" si="13"/>
        <v>0</v>
      </c>
      <c r="AR167" s="136" t="s">
        <v>174</v>
      </c>
      <c r="AT167" s="136" t="s">
        <v>116</v>
      </c>
      <c r="AU167" s="136" t="s">
        <v>80</v>
      </c>
      <c r="AY167" s="13" t="s">
        <v>113</v>
      </c>
      <c r="BE167" s="137">
        <f t="shared" si="14"/>
        <v>28670</v>
      </c>
      <c r="BF167" s="137">
        <f t="shared" si="15"/>
        <v>0</v>
      </c>
      <c r="BG167" s="137">
        <f t="shared" si="16"/>
        <v>0</v>
      </c>
      <c r="BH167" s="137">
        <f t="shared" si="17"/>
        <v>0</v>
      </c>
      <c r="BI167" s="137">
        <f t="shared" si="18"/>
        <v>0</v>
      </c>
      <c r="BJ167" s="13" t="s">
        <v>78</v>
      </c>
      <c r="BK167" s="137">
        <f t="shared" si="19"/>
        <v>28670</v>
      </c>
      <c r="BL167" s="13" t="s">
        <v>174</v>
      </c>
      <c r="BM167" s="136" t="s">
        <v>273</v>
      </c>
    </row>
    <row r="168" spans="2:65" s="1" customFormat="1" ht="24.2" customHeight="1">
      <c r="B168" s="28"/>
      <c r="C168" s="124" t="s">
        <v>274</v>
      </c>
      <c r="D168" s="124" t="s">
        <v>116</v>
      </c>
      <c r="E168" s="125" t="s">
        <v>275</v>
      </c>
      <c r="F168" s="126" t="s">
        <v>276</v>
      </c>
      <c r="G168" s="127" t="s">
        <v>173</v>
      </c>
      <c r="H168" s="128">
        <v>19</v>
      </c>
      <c r="I168" s="129">
        <v>468</v>
      </c>
      <c r="J168" s="130">
        <f t="shared" si="10"/>
        <v>8892</v>
      </c>
      <c r="K168" s="131"/>
      <c r="L168" s="28"/>
      <c r="M168" s="132" t="s">
        <v>1</v>
      </c>
      <c r="N168" s="133" t="s">
        <v>38</v>
      </c>
      <c r="P168" s="134">
        <f t="shared" si="11"/>
        <v>0</v>
      </c>
      <c r="Q168" s="134">
        <v>4.3400000000000001E-3</v>
      </c>
      <c r="R168" s="134">
        <f t="shared" si="12"/>
        <v>8.2460000000000006E-2</v>
      </c>
      <c r="S168" s="134">
        <v>0</v>
      </c>
      <c r="T168" s="135">
        <f t="shared" si="13"/>
        <v>0</v>
      </c>
      <c r="AR168" s="136" t="s">
        <v>174</v>
      </c>
      <c r="AT168" s="136" t="s">
        <v>116</v>
      </c>
      <c r="AU168" s="136" t="s">
        <v>80</v>
      </c>
      <c r="AY168" s="13" t="s">
        <v>113</v>
      </c>
      <c r="BE168" s="137">
        <f t="shared" si="14"/>
        <v>8892</v>
      </c>
      <c r="BF168" s="137">
        <f t="shared" si="15"/>
        <v>0</v>
      </c>
      <c r="BG168" s="137">
        <f t="shared" si="16"/>
        <v>0</v>
      </c>
      <c r="BH168" s="137">
        <f t="shared" si="17"/>
        <v>0</v>
      </c>
      <c r="BI168" s="137">
        <f t="shared" si="18"/>
        <v>0</v>
      </c>
      <c r="BJ168" s="13" t="s">
        <v>78</v>
      </c>
      <c r="BK168" s="137">
        <f t="shared" si="19"/>
        <v>8892</v>
      </c>
      <c r="BL168" s="13" t="s">
        <v>174</v>
      </c>
      <c r="BM168" s="136" t="s">
        <v>277</v>
      </c>
    </row>
    <row r="169" spans="2:65" s="1" customFormat="1" ht="33" customHeight="1">
      <c r="B169" s="28"/>
      <c r="C169" s="124" t="s">
        <v>278</v>
      </c>
      <c r="D169" s="124" t="s">
        <v>116</v>
      </c>
      <c r="E169" s="125" t="s">
        <v>279</v>
      </c>
      <c r="F169" s="126" t="s">
        <v>280</v>
      </c>
      <c r="G169" s="127" t="s">
        <v>173</v>
      </c>
      <c r="H169" s="128">
        <v>14</v>
      </c>
      <c r="I169" s="129">
        <v>355</v>
      </c>
      <c r="J169" s="130">
        <f t="shared" si="10"/>
        <v>4970</v>
      </c>
      <c r="K169" s="131"/>
      <c r="L169" s="28"/>
      <c r="M169" s="132" t="s">
        <v>1</v>
      </c>
      <c r="N169" s="133" t="s">
        <v>38</v>
      </c>
      <c r="P169" s="134">
        <f t="shared" si="11"/>
        <v>0</v>
      </c>
      <c r="Q169" s="134">
        <v>2.1800000000000001E-3</v>
      </c>
      <c r="R169" s="134">
        <f t="shared" si="12"/>
        <v>3.0520000000000002E-2</v>
      </c>
      <c r="S169" s="134">
        <v>0</v>
      </c>
      <c r="T169" s="135">
        <f t="shared" si="13"/>
        <v>0</v>
      </c>
      <c r="AR169" s="136" t="s">
        <v>174</v>
      </c>
      <c r="AT169" s="136" t="s">
        <v>116</v>
      </c>
      <c r="AU169" s="136" t="s">
        <v>80</v>
      </c>
      <c r="AY169" s="13" t="s">
        <v>113</v>
      </c>
      <c r="BE169" s="137">
        <f t="shared" si="14"/>
        <v>4970</v>
      </c>
      <c r="BF169" s="137">
        <f t="shared" si="15"/>
        <v>0</v>
      </c>
      <c r="BG169" s="137">
        <f t="shared" si="16"/>
        <v>0</v>
      </c>
      <c r="BH169" s="137">
        <f t="shared" si="17"/>
        <v>0</v>
      </c>
      <c r="BI169" s="137">
        <f t="shared" si="18"/>
        <v>0</v>
      </c>
      <c r="BJ169" s="13" t="s">
        <v>78</v>
      </c>
      <c r="BK169" s="137">
        <f t="shared" si="19"/>
        <v>4970</v>
      </c>
      <c r="BL169" s="13" t="s">
        <v>174</v>
      </c>
      <c r="BM169" s="136" t="s">
        <v>281</v>
      </c>
    </row>
    <row r="170" spans="2:65" s="1" customFormat="1" ht="37.9" customHeight="1">
      <c r="B170" s="28"/>
      <c r="C170" s="124" t="s">
        <v>282</v>
      </c>
      <c r="D170" s="124" t="s">
        <v>116</v>
      </c>
      <c r="E170" s="125" t="s">
        <v>283</v>
      </c>
      <c r="F170" s="126" t="s">
        <v>284</v>
      </c>
      <c r="G170" s="127" t="s">
        <v>173</v>
      </c>
      <c r="H170" s="128">
        <v>111</v>
      </c>
      <c r="I170" s="129">
        <v>330</v>
      </c>
      <c r="J170" s="130">
        <f t="shared" si="10"/>
        <v>36630</v>
      </c>
      <c r="K170" s="131"/>
      <c r="L170" s="28"/>
      <c r="M170" s="132" t="s">
        <v>1</v>
      </c>
      <c r="N170" s="133" t="s">
        <v>38</v>
      </c>
      <c r="P170" s="134">
        <f t="shared" si="11"/>
        <v>0</v>
      </c>
      <c r="Q170" s="134">
        <v>2.2799999999999999E-3</v>
      </c>
      <c r="R170" s="134">
        <f t="shared" si="12"/>
        <v>0.25307999999999997</v>
      </c>
      <c r="S170" s="134">
        <v>0</v>
      </c>
      <c r="T170" s="135">
        <f t="shared" si="13"/>
        <v>0</v>
      </c>
      <c r="AR170" s="136" t="s">
        <v>174</v>
      </c>
      <c r="AT170" s="136" t="s">
        <v>116</v>
      </c>
      <c r="AU170" s="136" t="s">
        <v>80</v>
      </c>
      <c r="AY170" s="13" t="s">
        <v>113</v>
      </c>
      <c r="BE170" s="137">
        <f t="shared" si="14"/>
        <v>36630</v>
      </c>
      <c r="BF170" s="137">
        <f t="shared" si="15"/>
        <v>0</v>
      </c>
      <c r="BG170" s="137">
        <f t="shared" si="16"/>
        <v>0</v>
      </c>
      <c r="BH170" s="137">
        <f t="shared" si="17"/>
        <v>0</v>
      </c>
      <c r="BI170" s="137">
        <f t="shared" si="18"/>
        <v>0</v>
      </c>
      <c r="BJ170" s="13" t="s">
        <v>78</v>
      </c>
      <c r="BK170" s="137">
        <f t="shared" si="19"/>
        <v>36630</v>
      </c>
      <c r="BL170" s="13" t="s">
        <v>174</v>
      </c>
      <c r="BM170" s="136" t="s">
        <v>285</v>
      </c>
    </row>
    <row r="171" spans="2:65" s="1" customFormat="1" ht="44.25" customHeight="1">
      <c r="B171" s="28"/>
      <c r="C171" s="124" t="s">
        <v>286</v>
      </c>
      <c r="D171" s="124" t="s">
        <v>116</v>
      </c>
      <c r="E171" s="125" t="s">
        <v>287</v>
      </c>
      <c r="F171" s="126" t="s">
        <v>288</v>
      </c>
      <c r="G171" s="127" t="s">
        <v>186</v>
      </c>
      <c r="H171" s="128">
        <v>10</v>
      </c>
      <c r="I171" s="129">
        <v>5500</v>
      </c>
      <c r="J171" s="130">
        <f t="shared" si="10"/>
        <v>55000</v>
      </c>
      <c r="K171" s="131"/>
      <c r="L171" s="28"/>
      <c r="M171" s="132" t="s">
        <v>1</v>
      </c>
      <c r="N171" s="133" t="s">
        <v>38</v>
      </c>
      <c r="P171" s="134">
        <f t="shared" si="11"/>
        <v>0</v>
      </c>
      <c r="Q171" s="134">
        <v>3.6600000000000001E-3</v>
      </c>
      <c r="R171" s="134">
        <f t="shared" si="12"/>
        <v>3.6600000000000001E-2</v>
      </c>
      <c r="S171" s="134">
        <v>0</v>
      </c>
      <c r="T171" s="135">
        <f t="shared" si="13"/>
        <v>0</v>
      </c>
      <c r="AR171" s="136" t="s">
        <v>174</v>
      </c>
      <c r="AT171" s="136" t="s">
        <v>116</v>
      </c>
      <c r="AU171" s="136" t="s">
        <v>80</v>
      </c>
      <c r="AY171" s="13" t="s">
        <v>113</v>
      </c>
      <c r="BE171" s="137">
        <f t="shared" si="14"/>
        <v>55000</v>
      </c>
      <c r="BF171" s="137">
        <f t="shared" si="15"/>
        <v>0</v>
      </c>
      <c r="BG171" s="137">
        <f t="shared" si="16"/>
        <v>0</v>
      </c>
      <c r="BH171" s="137">
        <f t="shared" si="17"/>
        <v>0</v>
      </c>
      <c r="BI171" s="137">
        <f t="shared" si="18"/>
        <v>0</v>
      </c>
      <c r="BJ171" s="13" t="s">
        <v>78</v>
      </c>
      <c r="BK171" s="137">
        <f t="shared" si="19"/>
        <v>55000</v>
      </c>
      <c r="BL171" s="13" t="s">
        <v>174</v>
      </c>
      <c r="BM171" s="136" t="s">
        <v>289</v>
      </c>
    </row>
    <row r="172" spans="2:65" s="1" customFormat="1" ht="24.2" customHeight="1">
      <c r="B172" s="28"/>
      <c r="C172" s="124" t="s">
        <v>290</v>
      </c>
      <c r="D172" s="124" t="s">
        <v>116</v>
      </c>
      <c r="E172" s="125" t="s">
        <v>291</v>
      </c>
      <c r="F172" s="126" t="s">
        <v>292</v>
      </c>
      <c r="G172" s="127" t="s">
        <v>186</v>
      </c>
      <c r="H172" s="128">
        <v>110</v>
      </c>
      <c r="I172" s="129">
        <v>195</v>
      </c>
      <c r="J172" s="130">
        <f t="shared" si="10"/>
        <v>21450</v>
      </c>
      <c r="K172" s="131"/>
      <c r="L172" s="28"/>
      <c r="M172" s="132" t="s">
        <v>1</v>
      </c>
      <c r="N172" s="133" t="s">
        <v>38</v>
      </c>
      <c r="P172" s="134">
        <f t="shared" si="11"/>
        <v>0</v>
      </c>
      <c r="Q172" s="134">
        <v>4.0000000000000002E-4</v>
      </c>
      <c r="R172" s="134">
        <f t="shared" si="12"/>
        <v>4.4000000000000004E-2</v>
      </c>
      <c r="S172" s="134">
        <v>0</v>
      </c>
      <c r="T172" s="135">
        <f t="shared" si="13"/>
        <v>0</v>
      </c>
      <c r="AR172" s="136" t="s">
        <v>174</v>
      </c>
      <c r="AT172" s="136" t="s">
        <v>116</v>
      </c>
      <c r="AU172" s="136" t="s">
        <v>80</v>
      </c>
      <c r="AY172" s="13" t="s">
        <v>113</v>
      </c>
      <c r="BE172" s="137">
        <f t="shared" si="14"/>
        <v>21450</v>
      </c>
      <c r="BF172" s="137">
        <f t="shared" si="15"/>
        <v>0</v>
      </c>
      <c r="BG172" s="137">
        <f t="shared" si="16"/>
        <v>0</v>
      </c>
      <c r="BH172" s="137">
        <f t="shared" si="17"/>
        <v>0</v>
      </c>
      <c r="BI172" s="137">
        <f t="shared" si="18"/>
        <v>0</v>
      </c>
      <c r="BJ172" s="13" t="s">
        <v>78</v>
      </c>
      <c r="BK172" s="137">
        <f t="shared" si="19"/>
        <v>21450</v>
      </c>
      <c r="BL172" s="13" t="s">
        <v>174</v>
      </c>
      <c r="BM172" s="136" t="s">
        <v>293</v>
      </c>
    </row>
    <row r="173" spans="2:65" s="1" customFormat="1" ht="37.9" customHeight="1">
      <c r="B173" s="28"/>
      <c r="C173" s="124" t="s">
        <v>294</v>
      </c>
      <c r="D173" s="124" t="s">
        <v>116</v>
      </c>
      <c r="E173" s="125" t="s">
        <v>295</v>
      </c>
      <c r="F173" s="126" t="s">
        <v>296</v>
      </c>
      <c r="G173" s="127" t="s">
        <v>215</v>
      </c>
      <c r="H173" s="128">
        <v>1.8</v>
      </c>
      <c r="I173" s="129">
        <v>1798</v>
      </c>
      <c r="J173" s="130">
        <f t="shared" si="10"/>
        <v>3236.4</v>
      </c>
      <c r="K173" s="131"/>
      <c r="L173" s="28"/>
      <c r="M173" s="132" t="s">
        <v>1</v>
      </c>
      <c r="N173" s="133" t="s">
        <v>38</v>
      </c>
      <c r="P173" s="134">
        <f t="shared" si="11"/>
        <v>0</v>
      </c>
      <c r="Q173" s="134">
        <v>1.0789999999999999E-2</v>
      </c>
      <c r="R173" s="134">
        <f t="shared" si="12"/>
        <v>1.9421999999999998E-2</v>
      </c>
      <c r="S173" s="134">
        <v>0</v>
      </c>
      <c r="T173" s="135">
        <f t="shared" si="13"/>
        <v>0</v>
      </c>
      <c r="AR173" s="136" t="s">
        <v>174</v>
      </c>
      <c r="AT173" s="136" t="s">
        <v>116</v>
      </c>
      <c r="AU173" s="136" t="s">
        <v>80</v>
      </c>
      <c r="AY173" s="13" t="s">
        <v>113</v>
      </c>
      <c r="BE173" s="137">
        <f t="shared" si="14"/>
        <v>3236.4</v>
      </c>
      <c r="BF173" s="137">
        <f t="shared" si="15"/>
        <v>0</v>
      </c>
      <c r="BG173" s="137">
        <f t="shared" si="16"/>
        <v>0</v>
      </c>
      <c r="BH173" s="137">
        <f t="shared" si="17"/>
        <v>0</v>
      </c>
      <c r="BI173" s="137">
        <f t="shared" si="18"/>
        <v>0</v>
      </c>
      <c r="BJ173" s="13" t="s">
        <v>78</v>
      </c>
      <c r="BK173" s="137">
        <f t="shared" si="19"/>
        <v>3236.4</v>
      </c>
      <c r="BL173" s="13" t="s">
        <v>174</v>
      </c>
      <c r="BM173" s="136" t="s">
        <v>297</v>
      </c>
    </row>
    <row r="174" spans="2:65" s="1" customFormat="1" ht="55.5" customHeight="1">
      <c r="B174" s="28"/>
      <c r="C174" s="124" t="s">
        <v>298</v>
      </c>
      <c r="D174" s="124" t="s">
        <v>116</v>
      </c>
      <c r="E174" s="125" t="s">
        <v>299</v>
      </c>
      <c r="F174" s="126" t="s">
        <v>300</v>
      </c>
      <c r="G174" s="127" t="s">
        <v>186</v>
      </c>
      <c r="H174" s="128">
        <v>6</v>
      </c>
      <c r="I174" s="129">
        <v>660</v>
      </c>
      <c r="J174" s="130">
        <f t="shared" si="10"/>
        <v>3960</v>
      </c>
      <c r="K174" s="131"/>
      <c r="L174" s="28"/>
      <c r="M174" s="132" t="s">
        <v>1</v>
      </c>
      <c r="N174" s="133" t="s">
        <v>38</v>
      </c>
      <c r="P174" s="134">
        <f t="shared" si="11"/>
        <v>0</v>
      </c>
      <c r="Q174" s="134">
        <v>2.7000000000000001E-3</v>
      </c>
      <c r="R174" s="134">
        <f t="shared" si="12"/>
        <v>1.6199999999999999E-2</v>
      </c>
      <c r="S174" s="134">
        <v>0</v>
      </c>
      <c r="T174" s="135">
        <f t="shared" si="13"/>
        <v>0</v>
      </c>
      <c r="AR174" s="136" t="s">
        <v>174</v>
      </c>
      <c r="AT174" s="136" t="s">
        <v>116</v>
      </c>
      <c r="AU174" s="136" t="s">
        <v>80</v>
      </c>
      <c r="AY174" s="13" t="s">
        <v>113</v>
      </c>
      <c r="BE174" s="137">
        <f t="shared" si="14"/>
        <v>3960</v>
      </c>
      <c r="BF174" s="137">
        <f t="shared" si="15"/>
        <v>0</v>
      </c>
      <c r="BG174" s="137">
        <f t="shared" si="16"/>
        <v>0</v>
      </c>
      <c r="BH174" s="137">
        <f t="shared" si="17"/>
        <v>0</v>
      </c>
      <c r="BI174" s="137">
        <f t="shared" si="18"/>
        <v>0</v>
      </c>
      <c r="BJ174" s="13" t="s">
        <v>78</v>
      </c>
      <c r="BK174" s="137">
        <f t="shared" si="19"/>
        <v>3960</v>
      </c>
      <c r="BL174" s="13" t="s">
        <v>174</v>
      </c>
      <c r="BM174" s="136" t="s">
        <v>301</v>
      </c>
    </row>
    <row r="175" spans="2:65" s="1" customFormat="1" ht="55.5" customHeight="1">
      <c r="B175" s="28"/>
      <c r="C175" s="124" t="s">
        <v>302</v>
      </c>
      <c r="D175" s="124" t="s">
        <v>116</v>
      </c>
      <c r="E175" s="125" t="s">
        <v>303</v>
      </c>
      <c r="F175" s="126" t="s">
        <v>304</v>
      </c>
      <c r="G175" s="127" t="s">
        <v>186</v>
      </c>
      <c r="H175" s="128">
        <v>5</v>
      </c>
      <c r="I175" s="129">
        <v>850</v>
      </c>
      <c r="J175" s="130">
        <f t="shared" si="10"/>
        <v>4250</v>
      </c>
      <c r="K175" s="131"/>
      <c r="L175" s="28"/>
      <c r="M175" s="132" t="s">
        <v>1</v>
      </c>
      <c r="N175" s="133" t="s">
        <v>38</v>
      </c>
      <c r="P175" s="134">
        <f t="shared" si="11"/>
        <v>0</v>
      </c>
      <c r="Q175" s="134">
        <v>3.9100000000000003E-3</v>
      </c>
      <c r="R175" s="134">
        <f t="shared" si="12"/>
        <v>1.9550000000000001E-2</v>
      </c>
      <c r="S175" s="134">
        <v>0</v>
      </c>
      <c r="T175" s="135">
        <f t="shared" si="13"/>
        <v>0</v>
      </c>
      <c r="AR175" s="136" t="s">
        <v>174</v>
      </c>
      <c r="AT175" s="136" t="s">
        <v>116</v>
      </c>
      <c r="AU175" s="136" t="s">
        <v>80</v>
      </c>
      <c r="AY175" s="13" t="s">
        <v>113</v>
      </c>
      <c r="BE175" s="137">
        <f t="shared" si="14"/>
        <v>4250</v>
      </c>
      <c r="BF175" s="137">
        <f t="shared" si="15"/>
        <v>0</v>
      </c>
      <c r="BG175" s="137">
        <f t="shared" si="16"/>
        <v>0</v>
      </c>
      <c r="BH175" s="137">
        <f t="shared" si="17"/>
        <v>0</v>
      </c>
      <c r="BI175" s="137">
        <f t="shared" si="18"/>
        <v>0</v>
      </c>
      <c r="BJ175" s="13" t="s">
        <v>78</v>
      </c>
      <c r="BK175" s="137">
        <f t="shared" si="19"/>
        <v>4250</v>
      </c>
      <c r="BL175" s="13" t="s">
        <v>174</v>
      </c>
      <c r="BM175" s="136" t="s">
        <v>305</v>
      </c>
    </row>
    <row r="176" spans="2:65" s="1" customFormat="1" ht="49.15" customHeight="1">
      <c r="B176" s="28"/>
      <c r="C176" s="124" t="s">
        <v>306</v>
      </c>
      <c r="D176" s="124" t="s">
        <v>116</v>
      </c>
      <c r="E176" s="125" t="s">
        <v>307</v>
      </c>
      <c r="F176" s="126" t="s">
        <v>308</v>
      </c>
      <c r="G176" s="127" t="s">
        <v>147</v>
      </c>
      <c r="H176" s="128">
        <v>0.86699999999999999</v>
      </c>
      <c r="I176" s="129">
        <v>2700</v>
      </c>
      <c r="J176" s="130">
        <f t="shared" si="10"/>
        <v>2340.9</v>
      </c>
      <c r="K176" s="131"/>
      <c r="L176" s="28"/>
      <c r="M176" s="132" t="s">
        <v>1</v>
      </c>
      <c r="N176" s="133" t="s">
        <v>38</v>
      </c>
      <c r="P176" s="134">
        <f t="shared" si="11"/>
        <v>0</v>
      </c>
      <c r="Q176" s="134">
        <v>0</v>
      </c>
      <c r="R176" s="134">
        <f t="shared" si="12"/>
        <v>0</v>
      </c>
      <c r="S176" s="134">
        <v>0</v>
      </c>
      <c r="T176" s="135">
        <f t="shared" si="13"/>
        <v>0</v>
      </c>
      <c r="AR176" s="136" t="s">
        <v>174</v>
      </c>
      <c r="AT176" s="136" t="s">
        <v>116</v>
      </c>
      <c r="AU176" s="136" t="s">
        <v>80</v>
      </c>
      <c r="AY176" s="13" t="s">
        <v>113</v>
      </c>
      <c r="BE176" s="137">
        <f t="shared" si="14"/>
        <v>2340.9</v>
      </c>
      <c r="BF176" s="137">
        <f t="shared" si="15"/>
        <v>0</v>
      </c>
      <c r="BG176" s="137">
        <f t="shared" si="16"/>
        <v>0</v>
      </c>
      <c r="BH176" s="137">
        <f t="shared" si="17"/>
        <v>0</v>
      </c>
      <c r="BI176" s="137">
        <f t="shared" si="18"/>
        <v>0</v>
      </c>
      <c r="BJ176" s="13" t="s">
        <v>78</v>
      </c>
      <c r="BK176" s="137">
        <f t="shared" si="19"/>
        <v>2340.9</v>
      </c>
      <c r="BL176" s="13" t="s">
        <v>174</v>
      </c>
      <c r="BM176" s="136" t="s">
        <v>309</v>
      </c>
    </row>
    <row r="177" spans="2:65" s="11" customFormat="1" ht="22.9" customHeight="1">
      <c r="B177" s="112"/>
      <c r="D177" s="113" t="s">
        <v>72</v>
      </c>
      <c r="E177" s="122" t="s">
        <v>310</v>
      </c>
      <c r="F177" s="122" t="s">
        <v>311</v>
      </c>
      <c r="I177" s="115"/>
      <c r="J177" s="123">
        <f>BK177</f>
        <v>847011.5</v>
      </c>
      <c r="L177" s="112"/>
      <c r="M177" s="117"/>
      <c r="P177" s="118">
        <f>SUM(P178:P184)</f>
        <v>0</v>
      </c>
      <c r="R177" s="118">
        <f>SUM(R178:R184)</f>
        <v>0.16042499999999998</v>
      </c>
      <c r="T177" s="119">
        <f>SUM(T178:T184)</f>
        <v>9.2689999999999995E-2</v>
      </c>
      <c r="AR177" s="113" t="s">
        <v>80</v>
      </c>
      <c r="AT177" s="120" t="s">
        <v>72</v>
      </c>
      <c r="AU177" s="120" t="s">
        <v>78</v>
      </c>
      <c r="AY177" s="113" t="s">
        <v>113</v>
      </c>
      <c r="BK177" s="121">
        <f>SUM(BK178:BK184)</f>
        <v>847011.5</v>
      </c>
    </row>
    <row r="178" spans="2:65" s="1" customFormat="1" ht="37.9" customHeight="1">
      <c r="B178" s="28"/>
      <c r="C178" s="124" t="s">
        <v>312</v>
      </c>
      <c r="D178" s="124" t="s">
        <v>116</v>
      </c>
      <c r="E178" s="125" t="s">
        <v>313</v>
      </c>
      <c r="F178" s="126" t="s">
        <v>314</v>
      </c>
      <c r="G178" s="127" t="s">
        <v>215</v>
      </c>
      <c r="H178" s="128">
        <v>713</v>
      </c>
      <c r="I178" s="129">
        <v>460</v>
      </c>
      <c r="J178" s="130">
        <f t="shared" ref="J178:J184" si="20">ROUND(I178*H178,2)</f>
        <v>327980</v>
      </c>
      <c r="K178" s="131"/>
      <c r="L178" s="28"/>
      <c r="M178" s="132" t="s">
        <v>1</v>
      </c>
      <c r="N178" s="133" t="s">
        <v>38</v>
      </c>
      <c r="P178" s="134">
        <f t="shared" ref="P178:P184" si="21">O178*H178</f>
        <v>0</v>
      </c>
      <c r="Q178" s="134">
        <v>6.0000000000000002E-5</v>
      </c>
      <c r="R178" s="134">
        <f t="shared" ref="R178:R184" si="22">Q178*H178</f>
        <v>4.2779999999999999E-2</v>
      </c>
      <c r="S178" s="134">
        <v>0</v>
      </c>
      <c r="T178" s="135">
        <f t="shared" ref="T178:T184" si="23">S178*H178</f>
        <v>0</v>
      </c>
      <c r="AR178" s="136" t="s">
        <v>174</v>
      </c>
      <c r="AT178" s="136" t="s">
        <v>116</v>
      </c>
      <c r="AU178" s="136" t="s">
        <v>80</v>
      </c>
      <c r="AY178" s="13" t="s">
        <v>113</v>
      </c>
      <c r="BE178" s="137">
        <f t="shared" ref="BE178:BE184" si="24">IF(N178="základní",J178,0)</f>
        <v>327980</v>
      </c>
      <c r="BF178" s="137">
        <f t="shared" ref="BF178:BF184" si="25">IF(N178="snížená",J178,0)</f>
        <v>0</v>
      </c>
      <c r="BG178" s="137">
        <f t="shared" ref="BG178:BG184" si="26">IF(N178="zákl. přenesená",J178,0)</f>
        <v>0</v>
      </c>
      <c r="BH178" s="137">
        <f t="shared" ref="BH178:BH184" si="27">IF(N178="sníž. přenesená",J178,0)</f>
        <v>0</v>
      </c>
      <c r="BI178" s="137">
        <f t="shared" ref="BI178:BI184" si="28">IF(N178="nulová",J178,0)</f>
        <v>0</v>
      </c>
      <c r="BJ178" s="13" t="s">
        <v>78</v>
      </c>
      <c r="BK178" s="137">
        <f t="shared" ref="BK178:BK184" si="29">ROUND(I178*H178,2)</f>
        <v>327980</v>
      </c>
      <c r="BL178" s="13" t="s">
        <v>174</v>
      </c>
      <c r="BM178" s="136" t="s">
        <v>315</v>
      </c>
    </row>
    <row r="179" spans="2:65" s="1" customFormat="1" ht="24.2" customHeight="1">
      <c r="B179" s="28"/>
      <c r="C179" s="138" t="s">
        <v>316</v>
      </c>
      <c r="D179" s="138" t="s">
        <v>177</v>
      </c>
      <c r="E179" s="139" t="s">
        <v>317</v>
      </c>
      <c r="F179" s="140" t="s">
        <v>318</v>
      </c>
      <c r="G179" s="141" t="s">
        <v>215</v>
      </c>
      <c r="H179" s="142">
        <v>748.65</v>
      </c>
      <c r="I179" s="143">
        <v>462</v>
      </c>
      <c r="J179" s="144">
        <f t="shared" si="20"/>
        <v>345876.3</v>
      </c>
      <c r="K179" s="145"/>
      <c r="L179" s="146"/>
      <c r="M179" s="147" t="s">
        <v>1</v>
      </c>
      <c r="N179" s="148" t="s">
        <v>38</v>
      </c>
      <c r="P179" s="134">
        <f t="shared" si="21"/>
        <v>0</v>
      </c>
      <c r="Q179" s="134">
        <v>0</v>
      </c>
      <c r="R179" s="134">
        <f t="shared" si="22"/>
        <v>0</v>
      </c>
      <c r="S179" s="134">
        <v>0</v>
      </c>
      <c r="T179" s="135">
        <f t="shared" si="23"/>
        <v>0</v>
      </c>
      <c r="AR179" s="136" t="s">
        <v>181</v>
      </c>
      <c r="AT179" s="136" t="s">
        <v>177</v>
      </c>
      <c r="AU179" s="136" t="s">
        <v>80</v>
      </c>
      <c r="AY179" s="13" t="s">
        <v>113</v>
      </c>
      <c r="BE179" s="137">
        <f t="shared" si="24"/>
        <v>345876.3</v>
      </c>
      <c r="BF179" s="137">
        <f t="shared" si="25"/>
        <v>0</v>
      </c>
      <c r="BG179" s="137">
        <f t="shared" si="26"/>
        <v>0</v>
      </c>
      <c r="BH179" s="137">
        <f t="shared" si="27"/>
        <v>0</v>
      </c>
      <c r="BI179" s="137">
        <f t="shared" si="28"/>
        <v>0</v>
      </c>
      <c r="BJ179" s="13" t="s">
        <v>78</v>
      </c>
      <c r="BK179" s="137">
        <f t="shared" si="29"/>
        <v>345876.3</v>
      </c>
      <c r="BL179" s="13" t="s">
        <v>174</v>
      </c>
      <c r="BM179" s="136" t="s">
        <v>319</v>
      </c>
    </row>
    <row r="180" spans="2:65" s="1" customFormat="1" ht="33" customHeight="1">
      <c r="B180" s="28"/>
      <c r="C180" s="124" t="s">
        <v>320</v>
      </c>
      <c r="D180" s="124" t="s">
        <v>116</v>
      </c>
      <c r="E180" s="125" t="s">
        <v>321</v>
      </c>
      <c r="F180" s="126" t="s">
        <v>322</v>
      </c>
      <c r="G180" s="127" t="s">
        <v>215</v>
      </c>
      <c r="H180" s="128">
        <v>713</v>
      </c>
      <c r="I180" s="129">
        <v>110</v>
      </c>
      <c r="J180" s="130">
        <f t="shared" si="20"/>
        <v>78430</v>
      </c>
      <c r="K180" s="131"/>
      <c r="L180" s="28"/>
      <c r="M180" s="132" t="s">
        <v>1</v>
      </c>
      <c r="N180" s="133" t="s">
        <v>38</v>
      </c>
      <c r="P180" s="134">
        <f t="shared" si="21"/>
        <v>0</v>
      </c>
      <c r="Q180" s="134">
        <v>0</v>
      </c>
      <c r="R180" s="134">
        <f t="shared" si="22"/>
        <v>0</v>
      </c>
      <c r="S180" s="134">
        <v>0</v>
      </c>
      <c r="T180" s="135">
        <f t="shared" si="23"/>
        <v>0</v>
      </c>
      <c r="AR180" s="136" t="s">
        <v>174</v>
      </c>
      <c r="AT180" s="136" t="s">
        <v>116</v>
      </c>
      <c r="AU180" s="136" t="s">
        <v>80</v>
      </c>
      <c r="AY180" s="13" t="s">
        <v>113</v>
      </c>
      <c r="BE180" s="137">
        <f t="shared" si="24"/>
        <v>78430</v>
      </c>
      <c r="BF180" s="137">
        <f t="shared" si="25"/>
        <v>0</v>
      </c>
      <c r="BG180" s="137">
        <f t="shared" si="26"/>
        <v>0</v>
      </c>
      <c r="BH180" s="137">
        <f t="shared" si="27"/>
        <v>0</v>
      </c>
      <c r="BI180" s="137">
        <f t="shared" si="28"/>
        <v>0</v>
      </c>
      <c r="BJ180" s="13" t="s">
        <v>78</v>
      </c>
      <c r="BK180" s="137">
        <f t="shared" si="29"/>
        <v>78430</v>
      </c>
      <c r="BL180" s="13" t="s">
        <v>174</v>
      </c>
      <c r="BM180" s="136" t="s">
        <v>323</v>
      </c>
    </row>
    <row r="181" spans="2:65" s="1" customFormat="1" ht="37.9" customHeight="1">
      <c r="B181" s="28"/>
      <c r="C181" s="124" t="s">
        <v>324</v>
      </c>
      <c r="D181" s="124" t="s">
        <v>116</v>
      </c>
      <c r="E181" s="125" t="s">
        <v>325</v>
      </c>
      <c r="F181" s="126" t="s">
        <v>326</v>
      </c>
      <c r="G181" s="127" t="s">
        <v>215</v>
      </c>
      <c r="H181" s="128">
        <v>713</v>
      </c>
      <c r="I181" s="129">
        <v>44</v>
      </c>
      <c r="J181" s="130">
        <f t="shared" si="20"/>
        <v>31372</v>
      </c>
      <c r="K181" s="131"/>
      <c r="L181" s="28"/>
      <c r="M181" s="132" t="s">
        <v>1</v>
      </c>
      <c r="N181" s="133" t="s">
        <v>38</v>
      </c>
      <c r="P181" s="134">
        <f t="shared" si="21"/>
        <v>0</v>
      </c>
      <c r="Q181" s="134">
        <v>0</v>
      </c>
      <c r="R181" s="134">
        <f t="shared" si="22"/>
        <v>0</v>
      </c>
      <c r="S181" s="134">
        <v>0</v>
      </c>
      <c r="T181" s="135">
        <f t="shared" si="23"/>
        <v>0</v>
      </c>
      <c r="AR181" s="136" t="s">
        <v>174</v>
      </c>
      <c r="AT181" s="136" t="s">
        <v>116</v>
      </c>
      <c r="AU181" s="136" t="s">
        <v>80</v>
      </c>
      <c r="AY181" s="13" t="s">
        <v>113</v>
      </c>
      <c r="BE181" s="137">
        <f t="shared" si="24"/>
        <v>31372</v>
      </c>
      <c r="BF181" s="137">
        <f t="shared" si="25"/>
        <v>0</v>
      </c>
      <c r="BG181" s="137">
        <f t="shared" si="26"/>
        <v>0</v>
      </c>
      <c r="BH181" s="137">
        <f t="shared" si="27"/>
        <v>0</v>
      </c>
      <c r="BI181" s="137">
        <f t="shared" si="28"/>
        <v>0</v>
      </c>
      <c r="BJ181" s="13" t="s">
        <v>78</v>
      </c>
      <c r="BK181" s="137">
        <f t="shared" si="29"/>
        <v>31372</v>
      </c>
      <c r="BL181" s="13" t="s">
        <v>174</v>
      </c>
      <c r="BM181" s="136" t="s">
        <v>327</v>
      </c>
    </row>
    <row r="182" spans="2:65" s="1" customFormat="1" ht="24.2" customHeight="1">
      <c r="B182" s="28"/>
      <c r="C182" s="138" t="s">
        <v>328</v>
      </c>
      <c r="D182" s="138" t="s">
        <v>177</v>
      </c>
      <c r="E182" s="139" t="s">
        <v>329</v>
      </c>
      <c r="F182" s="140" t="s">
        <v>330</v>
      </c>
      <c r="G182" s="141" t="s">
        <v>215</v>
      </c>
      <c r="H182" s="142">
        <v>784.3</v>
      </c>
      <c r="I182" s="143">
        <v>39</v>
      </c>
      <c r="J182" s="144">
        <f t="shared" si="20"/>
        <v>30587.7</v>
      </c>
      <c r="K182" s="145"/>
      <c r="L182" s="146"/>
      <c r="M182" s="147" t="s">
        <v>1</v>
      </c>
      <c r="N182" s="148" t="s">
        <v>38</v>
      </c>
      <c r="P182" s="134">
        <f t="shared" si="21"/>
        <v>0</v>
      </c>
      <c r="Q182" s="134">
        <v>1.4999999999999999E-4</v>
      </c>
      <c r="R182" s="134">
        <f t="shared" si="22"/>
        <v>0.11764499999999999</v>
      </c>
      <c r="S182" s="134">
        <v>0</v>
      </c>
      <c r="T182" s="135">
        <f t="shared" si="23"/>
        <v>0</v>
      </c>
      <c r="AR182" s="136" t="s">
        <v>181</v>
      </c>
      <c r="AT182" s="136" t="s">
        <v>177</v>
      </c>
      <c r="AU182" s="136" t="s">
        <v>80</v>
      </c>
      <c r="AY182" s="13" t="s">
        <v>113</v>
      </c>
      <c r="BE182" s="137">
        <f t="shared" si="24"/>
        <v>30587.7</v>
      </c>
      <c r="BF182" s="137">
        <f t="shared" si="25"/>
        <v>0</v>
      </c>
      <c r="BG182" s="137">
        <f t="shared" si="26"/>
        <v>0</v>
      </c>
      <c r="BH182" s="137">
        <f t="shared" si="27"/>
        <v>0</v>
      </c>
      <c r="BI182" s="137">
        <f t="shared" si="28"/>
        <v>0</v>
      </c>
      <c r="BJ182" s="13" t="s">
        <v>78</v>
      </c>
      <c r="BK182" s="137">
        <f t="shared" si="29"/>
        <v>30587.7</v>
      </c>
      <c r="BL182" s="13" t="s">
        <v>174</v>
      </c>
      <c r="BM182" s="136" t="s">
        <v>331</v>
      </c>
    </row>
    <row r="183" spans="2:65" s="1" customFormat="1" ht="24.2" customHeight="1">
      <c r="B183" s="28"/>
      <c r="C183" s="124" t="s">
        <v>332</v>
      </c>
      <c r="D183" s="124" t="s">
        <v>116</v>
      </c>
      <c r="E183" s="125" t="s">
        <v>333</v>
      </c>
      <c r="F183" s="126" t="s">
        <v>334</v>
      </c>
      <c r="G183" s="127" t="s">
        <v>215</v>
      </c>
      <c r="H183" s="128">
        <v>713</v>
      </c>
      <c r="I183" s="129">
        <v>18.5</v>
      </c>
      <c r="J183" s="130">
        <f t="shared" si="20"/>
        <v>13190.5</v>
      </c>
      <c r="K183" s="131"/>
      <c r="L183" s="28"/>
      <c r="M183" s="132" t="s">
        <v>1</v>
      </c>
      <c r="N183" s="133" t="s">
        <v>38</v>
      </c>
      <c r="P183" s="134">
        <f t="shared" si="21"/>
        <v>0</v>
      </c>
      <c r="Q183" s="134">
        <v>0</v>
      </c>
      <c r="R183" s="134">
        <f t="shared" si="22"/>
        <v>0</v>
      </c>
      <c r="S183" s="134">
        <v>1.2999999999999999E-4</v>
      </c>
      <c r="T183" s="135">
        <f t="shared" si="23"/>
        <v>9.2689999999999995E-2</v>
      </c>
      <c r="AR183" s="136" t="s">
        <v>174</v>
      </c>
      <c r="AT183" s="136" t="s">
        <v>116</v>
      </c>
      <c r="AU183" s="136" t="s">
        <v>80</v>
      </c>
      <c r="AY183" s="13" t="s">
        <v>113</v>
      </c>
      <c r="BE183" s="137">
        <f t="shared" si="24"/>
        <v>13190.5</v>
      </c>
      <c r="BF183" s="137">
        <f t="shared" si="25"/>
        <v>0</v>
      </c>
      <c r="BG183" s="137">
        <f t="shared" si="26"/>
        <v>0</v>
      </c>
      <c r="BH183" s="137">
        <f t="shared" si="27"/>
        <v>0</v>
      </c>
      <c r="BI183" s="137">
        <f t="shared" si="28"/>
        <v>0</v>
      </c>
      <c r="BJ183" s="13" t="s">
        <v>78</v>
      </c>
      <c r="BK183" s="137">
        <f t="shared" si="29"/>
        <v>13190.5</v>
      </c>
      <c r="BL183" s="13" t="s">
        <v>174</v>
      </c>
      <c r="BM183" s="136" t="s">
        <v>335</v>
      </c>
    </row>
    <row r="184" spans="2:65" s="1" customFormat="1" ht="49.15" customHeight="1">
      <c r="B184" s="28"/>
      <c r="C184" s="124" t="s">
        <v>336</v>
      </c>
      <c r="D184" s="124" t="s">
        <v>116</v>
      </c>
      <c r="E184" s="125" t="s">
        <v>337</v>
      </c>
      <c r="F184" s="126" t="s">
        <v>338</v>
      </c>
      <c r="G184" s="127" t="s">
        <v>147</v>
      </c>
      <c r="H184" s="128">
        <v>783</v>
      </c>
      <c r="I184" s="129">
        <v>25</v>
      </c>
      <c r="J184" s="130">
        <f t="shared" si="20"/>
        <v>19575</v>
      </c>
      <c r="K184" s="131"/>
      <c r="L184" s="28"/>
      <c r="M184" s="132" t="s">
        <v>1</v>
      </c>
      <c r="N184" s="133" t="s">
        <v>38</v>
      </c>
      <c r="P184" s="134">
        <f t="shared" si="21"/>
        <v>0</v>
      </c>
      <c r="Q184" s="134">
        <v>0</v>
      </c>
      <c r="R184" s="134">
        <f t="shared" si="22"/>
        <v>0</v>
      </c>
      <c r="S184" s="134">
        <v>0</v>
      </c>
      <c r="T184" s="135">
        <f t="shared" si="23"/>
        <v>0</v>
      </c>
      <c r="AR184" s="136" t="s">
        <v>174</v>
      </c>
      <c r="AT184" s="136" t="s">
        <v>116</v>
      </c>
      <c r="AU184" s="136" t="s">
        <v>80</v>
      </c>
      <c r="AY184" s="13" t="s">
        <v>113</v>
      </c>
      <c r="BE184" s="137">
        <f t="shared" si="24"/>
        <v>19575</v>
      </c>
      <c r="BF184" s="137">
        <f t="shared" si="25"/>
        <v>0</v>
      </c>
      <c r="BG184" s="137">
        <f t="shared" si="26"/>
        <v>0</v>
      </c>
      <c r="BH184" s="137">
        <f t="shared" si="27"/>
        <v>0</v>
      </c>
      <c r="BI184" s="137">
        <f t="shared" si="28"/>
        <v>0</v>
      </c>
      <c r="BJ184" s="13" t="s">
        <v>78</v>
      </c>
      <c r="BK184" s="137">
        <f t="shared" si="29"/>
        <v>19575</v>
      </c>
      <c r="BL184" s="13" t="s">
        <v>174</v>
      </c>
      <c r="BM184" s="136" t="s">
        <v>339</v>
      </c>
    </row>
    <row r="185" spans="2:65" s="11" customFormat="1" ht="22.9" customHeight="1">
      <c r="B185" s="112"/>
      <c r="D185" s="113" t="s">
        <v>72</v>
      </c>
      <c r="E185" s="122" t="s">
        <v>340</v>
      </c>
      <c r="F185" s="122" t="s">
        <v>341</v>
      </c>
      <c r="I185" s="115"/>
      <c r="J185" s="123">
        <f>BK185</f>
        <v>5544</v>
      </c>
      <c r="L185" s="112"/>
      <c r="M185" s="117"/>
      <c r="P185" s="118">
        <f>P186</f>
        <v>0</v>
      </c>
      <c r="R185" s="118">
        <f>R186</f>
        <v>1.0079999999999999E-2</v>
      </c>
      <c r="T185" s="119">
        <f>T186</f>
        <v>0</v>
      </c>
      <c r="AR185" s="113" t="s">
        <v>80</v>
      </c>
      <c r="AT185" s="120" t="s">
        <v>72</v>
      </c>
      <c r="AU185" s="120" t="s">
        <v>78</v>
      </c>
      <c r="AY185" s="113" t="s">
        <v>113</v>
      </c>
      <c r="BK185" s="121">
        <f>BK186</f>
        <v>5544</v>
      </c>
    </row>
    <row r="186" spans="2:65" s="1" customFormat="1" ht="49.15" customHeight="1">
      <c r="B186" s="28"/>
      <c r="C186" s="124" t="s">
        <v>342</v>
      </c>
      <c r="D186" s="124" t="s">
        <v>116</v>
      </c>
      <c r="E186" s="125" t="s">
        <v>343</v>
      </c>
      <c r="F186" s="126" t="s">
        <v>344</v>
      </c>
      <c r="G186" s="127" t="s">
        <v>215</v>
      </c>
      <c r="H186" s="128">
        <v>72</v>
      </c>
      <c r="I186" s="129">
        <v>77</v>
      </c>
      <c r="J186" s="130">
        <f>ROUND(I186*H186,2)</f>
        <v>5544</v>
      </c>
      <c r="K186" s="131"/>
      <c r="L186" s="28"/>
      <c r="M186" s="149" t="s">
        <v>1</v>
      </c>
      <c r="N186" s="150" t="s">
        <v>38</v>
      </c>
      <c r="O186" s="151"/>
      <c r="P186" s="152">
        <f>O186*H186</f>
        <v>0</v>
      </c>
      <c r="Q186" s="152">
        <v>1.3999999999999999E-4</v>
      </c>
      <c r="R186" s="152">
        <f>Q186*H186</f>
        <v>1.0079999999999999E-2</v>
      </c>
      <c r="S186" s="152">
        <v>0</v>
      </c>
      <c r="T186" s="153">
        <f>S186*H186</f>
        <v>0</v>
      </c>
      <c r="AR186" s="136" t="s">
        <v>174</v>
      </c>
      <c r="AT186" s="136" t="s">
        <v>116</v>
      </c>
      <c r="AU186" s="136" t="s">
        <v>80</v>
      </c>
      <c r="AY186" s="13" t="s">
        <v>113</v>
      </c>
      <c r="BE186" s="137">
        <f>IF(N186="základní",J186,0)</f>
        <v>5544</v>
      </c>
      <c r="BF186" s="137">
        <f>IF(N186="snížená",J186,0)</f>
        <v>0</v>
      </c>
      <c r="BG186" s="137">
        <f>IF(N186="zákl. přenesená",J186,0)</f>
        <v>0</v>
      </c>
      <c r="BH186" s="137">
        <f>IF(N186="sníž. přenesená",J186,0)</f>
        <v>0</v>
      </c>
      <c r="BI186" s="137">
        <f>IF(N186="nulová",J186,0)</f>
        <v>0</v>
      </c>
      <c r="BJ186" s="13" t="s">
        <v>78</v>
      </c>
      <c r="BK186" s="137">
        <f>ROUND(I186*H186,2)</f>
        <v>5544</v>
      </c>
      <c r="BL186" s="13" t="s">
        <v>174</v>
      </c>
      <c r="BM186" s="136" t="s">
        <v>345</v>
      </c>
    </row>
    <row r="187" spans="2:65" s="1" customFormat="1" ht="6.95" customHeight="1">
      <c r="B187" s="40"/>
      <c r="C187" s="41"/>
      <c r="D187" s="41"/>
      <c r="E187" s="41"/>
      <c r="F187" s="41"/>
      <c r="G187" s="41"/>
      <c r="H187" s="41"/>
      <c r="I187" s="41"/>
      <c r="J187" s="41"/>
      <c r="K187" s="41"/>
      <c r="L187" s="28"/>
    </row>
  </sheetData>
  <sheetProtection algorithmName="SHA-512" hashValue="Z74jd9BEHA8I04ltozuqzFhyU96mNTJ3iqMmtJbz3quj16Y16QVLRrDJWDllbIp73l1Ys5OB7bVQu8oroXShog==" saltValue="djas4peg1WCEzBDtQsaa9DqhGingAUTeF9OjwbLkGsOJu79Cl1LWbyINCKM+MqSKxM7sG9CxXb32JuufAc1q8A==" spinCount="100000" sheet="1" objects="1" scenarios="1" formatColumns="0" formatRows="0" autoFilter="0"/>
  <autoFilter ref="C122:K186" xr:uid="{00000000-0009-0000-0000-000001000000}"/>
  <mergeCells count="6">
    <mergeCell ref="E115:H115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7AC2D24618247B4DDFA23D363DD1F" ma:contentTypeVersion="16" ma:contentTypeDescription="Vytvoří nový dokument" ma:contentTypeScope="" ma:versionID="f70a4c385ac38ab216b957dd3fcec450">
  <xsd:schema xmlns:xsd="http://www.w3.org/2001/XMLSchema" xmlns:xs="http://www.w3.org/2001/XMLSchema" xmlns:p="http://schemas.microsoft.com/office/2006/metadata/properties" xmlns:ns2="a9ab7fad-ff18-4f1e-adfc-fd8e3355d7d1" xmlns:ns3="210d79e6-d745-4906-b660-98f170fa1399" targetNamespace="http://schemas.microsoft.com/office/2006/metadata/properties" ma:root="true" ma:fieldsID="9fb922be038552ef4af9d88c0379cebd" ns2:_="" ns3:_="">
    <xsd:import namespace="a9ab7fad-ff18-4f1e-adfc-fd8e3355d7d1"/>
    <xsd:import namespace="210d79e6-d745-4906-b660-98f170fa13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OCR" minOccurs="0"/>
                <xsd:element ref="ns3:lcf76f155ced4ddcb4097134ff3c332f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b7fad-ff18-4f1e-adfc-fd8e3355d7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8fe5d49c-5f3d-4d6d-9961-3018040bfc17}" ma:internalName="TaxCatchAll" ma:showField="CatchAllData" ma:web="a9ab7fad-ff18-4f1e-adfc-fd8e3355d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d79e6-d745-4906-b660-98f170fa1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03732b2-0763-460d-a54b-4dd21bb3f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EB4D55-D5CD-4CAD-8B92-4F359B378780}"/>
</file>

<file path=customXml/itemProps2.xml><?xml version="1.0" encoding="utf-8"?>
<ds:datastoreItem xmlns:ds="http://schemas.openxmlformats.org/officeDocument/2006/customXml" ds:itemID="{A20D9D76-C937-4645-9C1C-D03EE9739B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K20240310 - Oprava střech...</vt:lpstr>
      <vt:lpstr>'K20240310 - Oprava střech...'!Názvy_tisku</vt:lpstr>
      <vt:lpstr>'Rekapitulace stavby'!Názvy_tisku</vt:lpstr>
      <vt:lpstr>'K20240310 - Oprava střech...'!Oblast_tisku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Kovář</dc:creator>
  <cp:lastModifiedBy>Zdena</cp:lastModifiedBy>
  <dcterms:created xsi:type="dcterms:W3CDTF">2024-03-10T16:35:03Z</dcterms:created>
  <dcterms:modified xsi:type="dcterms:W3CDTF">2024-07-10T08:33:55Z</dcterms:modified>
</cp:coreProperties>
</file>